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0" yWindow="0" windowWidth="19200" windowHeight="7050" tabRatio="715"/>
  </bookViews>
  <sheets>
    <sheet name="Quarterly Submission Guide" sheetId="2" r:id="rId1"/>
    <sheet name="Table 1" sheetId="4" r:id="rId2"/>
    <sheet name="Table 2" sheetId="25" r:id="rId3"/>
    <sheet name="Table 3" sheetId="5" r:id="rId4"/>
    <sheet name="Table 4" sheetId="6" r:id="rId5"/>
    <sheet name="Table 5" sheetId="7" r:id="rId6"/>
    <sheet name="Table 6" sheetId="11" r:id="rId7"/>
    <sheet name="Table 7.1" sheetId="22" r:id="rId8"/>
    <sheet name="Table 7.2" sheetId="24" r:id="rId9"/>
    <sheet name="Table 8" sheetId="16" r:id="rId10"/>
    <sheet name="Table 9" sheetId="17" r:id="rId11"/>
    <sheet name="Table 10" sheetId="18" r:id="rId12"/>
    <sheet name="Table 11" sheetId="20" r:id="rId13"/>
    <sheet name="Table 12" sheetId="21" r:id="rId14"/>
  </sheets>
  <definedNames>
    <definedName name="_xlnm._FilterDatabase" localSheetId="13" hidden="1">'Table 12'!$B$9:$Q$9</definedName>
    <definedName name="_xlnm._FilterDatabase" localSheetId="2" hidden="1">'Table 2'!$B$8:$Y$120</definedName>
    <definedName name="_xlnm.Print_Area" localSheetId="13">'Table 12'!$A$1:$BB$97</definedName>
    <definedName name="_xlnm.Print_Area" localSheetId="8">'Table 7.2'!$A$1:$R$268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7" l="1"/>
  <c r="T12" i="20" l="1"/>
  <c r="U12" i="20"/>
  <c r="T13" i="20"/>
  <c r="U13" i="20"/>
  <c r="T14" i="20"/>
  <c r="U14" i="20"/>
  <c r="T15" i="20"/>
  <c r="U15" i="20"/>
  <c r="T16" i="20"/>
  <c r="U16" i="20"/>
  <c r="U11" i="20"/>
  <c r="T11" i="20"/>
  <c r="S16" i="20"/>
  <c r="S15" i="20"/>
  <c r="S14" i="20"/>
  <c r="S13" i="20"/>
  <c r="S12" i="20"/>
  <c r="V47" i="22" l="1" a="1"/>
  <c r="V47" i="22" s="1"/>
  <c r="W47" i="22" a="1"/>
  <c r="W47" i="22" s="1"/>
  <c r="X47" i="22" a="1"/>
  <c r="X47" i="22"/>
  <c r="Y47" i="22" a="1"/>
  <c r="Y47" i="22" s="1"/>
  <c r="Z47" i="22" a="1"/>
  <c r="Z47" i="22" s="1"/>
  <c r="AA47" i="22" a="1"/>
  <c r="AA47" i="22" s="1"/>
  <c r="V48" i="22" a="1"/>
  <c r="V48" i="22" s="1"/>
  <c r="W48" i="22" a="1"/>
  <c r="W48" i="22" s="1"/>
  <c r="X48" i="22" a="1"/>
  <c r="X48" i="22" s="1"/>
  <c r="Y48" i="22" a="1"/>
  <c r="Y48" i="22" s="1"/>
  <c r="Z48" i="22" a="1"/>
  <c r="Z48" i="22"/>
  <c r="AA48" i="22" a="1"/>
  <c r="AA48" i="22" s="1"/>
  <c r="V49" i="22" a="1"/>
  <c r="V49" i="22" s="1"/>
  <c r="W49" i="22" a="1"/>
  <c r="W49" i="22" s="1"/>
  <c r="X49" i="22" a="1"/>
  <c r="X49" i="22"/>
  <c r="Y49" i="22" a="1"/>
  <c r="Y49" i="22" s="1"/>
  <c r="Z49" i="22" a="1"/>
  <c r="Z49" i="22" s="1"/>
  <c r="AA49" i="22" a="1"/>
  <c r="AA49" i="22" s="1"/>
  <c r="V50" i="22" a="1"/>
  <c r="V50" i="22"/>
  <c r="W50" i="22" a="1"/>
  <c r="W50" i="22" s="1"/>
  <c r="X50" i="22" a="1"/>
  <c r="X50" i="22" s="1"/>
  <c r="Y50" i="22" a="1"/>
  <c r="Y50" i="22" s="1"/>
  <c r="Z50" i="22" a="1"/>
  <c r="Z50" i="22" s="1"/>
  <c r="AA50" i="22" a="1"/>
  <c r="AA50" i="22" s="1"/>
  <c r="V51" i="22" a="1"/>
  <c r="V51" i="22" s="1"/>
  <c r="W51" i="22" a="1"/>
  <c r="W51" i="22" s="1"/>
  <c r="X51" i="22" a="1"/>
  <c r="X51" i="22" s="1"/>
  <c r="Y51" i="22" a="1"/>
  <c r="Y51" i="22" s="1"/>
  <c r="Z51" i="22" a="1"/>
  <c r="Z51" i="22" s="1"/>
  <c r="AA51" i="22" a="1"/>
  <c r="AA51" i="22" s="1"/>
  <c r="V52" i="22" a="1"/>
  <c r="V52" i="22" s="1"/>
  <c r="W52" i="22" a="1"/>
  <c r="W52" i="22" s="1"/>
  <c r="X52" i="22" a="1"/>
  <c r="X52" i="22" s="1"/>
  <c r="Y52" i="22" a="1"/>
  <c r="Y52" i="22" s="1"/>
  <c r="Z52" i="22" a="1"/>
  <c r="Z52" i="22" s="1"/>
  <c r="AA52" i="22" a="1"/>
  <c r="AA52" i="22" s="1"/>
  <c r="V53" i="22" a="1"/>
  <c r="V53" i="22" s="1"/>
  <c r="W53" i="22" a="1"/>
  <c r="W53" i="22" s="1"/>
  <c r="X53" i="22" a="1"/>
  <c r="X53" i="22" s="1"/>
  <c r="Y53" i="22" a="1"/>
  <c r="Y53" i="22" s="1"/>
  <c r="Z53" i="22" a="1"/>
  <c r="Z53" i="22" s="1"/>
  <c r="AA53" i="22" a="1"/>
  <c r="AA53" i="22" s="1"/>
  <c r="V54" i="22" a="1"/>
  <c r="V54" i="22" s="1"/>
  <c r="W54" i="22" a="1"/>
  <c r="W54" i="22" s="1"/>
  <c r="X54" i="22" a="1"/>
  <c r="X54" i="22" s="1"/>
  <c r="Y54" i="22" a="1"/>
  <c r="Y54" i="22" s="1"/>
  <c r="Z54" i="22" a="1"/>
  <c r="Z54" i="22" s="1"/>
  <c r="AA54" i="22" a="1"/>
  <c r="AA54" i="22" s="1"/>
  <c r="V55" i="22" a="1"/>
  <c r="V55" i="22" s="1"/>
  <c r="W55" i="22" a="1"/>
  <c r="W55" i="22" s="1"/>
  <c r="X55" i="22" a="1"/>
  <c r="X55" i="22" s="1"/>
  <c r="Y55" i="22" a="1"/>
  <c r="Y55" i="22" s="1"/>
  <c r="Z55" i="22" a="1"/>
  <c r="Z55" i="22" s="1"/>
  <c r="AA55" i="22" a="1"/>
  <c r="AA55" i="22" s="1"/>
  <c r="V56" i="22" a="1"/>
  <c r="V56" i="22" s="1"/>
  <c r="W56" i="22" a="1"/>
  <c r="W56" i="22" s="1"/>
  <c r="X56" i="22" a="1"/>
  <c r="X56" i="22" s="1"/>
  <c r="Y56" i="22" a="1"/>
  <c r="Y56" i="22" s="1"/>
  <c r="Z56" i="22" a="1"/>
  <c r="Z56" i="22" s="1"/>
  <c r="AA56" i="22" a="1"/>
  <c r="AA56" i="22" s="1"/>
  <c r="V57" i="22" a="1"/>
  <c r="V57" i="22" s="1"/>
  <c r="W57" i="22" a="1"/>
  <c r="W57" i="22" s="1"/>
  <c r="X57" i="22" a="1"/>
  <c r="X57" i="22" s="1"/>
  <c r="Y57" i="22" a="1"/>
  <c r="Y57" i="22" s="1"/>
  <c r="Z57" i="22" a="1"/>
  <c r="Z57" i="22" s="1"/>
  <c r="AA57" i="22" a="1"/>
  <c r="AA57" i="22" s="1"/>
  <c r="V58" i="22" a="1"/>
  <c r="V58" i="22" s="1"/>
  <c r="W58" i="22" a="1"/>
  <c r="W58" i="22" s="1"/>
  <c r="X58" i="22" a="1"/>
  <c r="X58" i="22" s="1"/>
  <c r="Y58" i="22" a="1"/>
  <c r="Y58" i="22" s="1"/>
  <c r="Z58" i="22" a="1"/>
  <c r="Z58" i="22"/>
  <c r="AA58" i="22" a="1"/>
  <c r="AA58" i="22" s="1"/>
  <c r="V59" i="22" a="1"/>
  <c r="V59" i="22" s="1"/>
  <c r="W59" i="22" a="1"/>
  <c r="W59" i="22" s="1"/>
  <c r="X59" i="22" a="1"/>
  <c r="X59" i="22" s="1"/>
  <c r="Y59" i="22" a="1"/>
  <c r="Y59" i="22" s="1"/>
  <c r="Z59" i="22" a="1"/>
  <c r="Z59" i="22" s="1"/>
  <c r="AA59" i="22" a="1"/>
  <c r="AA59" i="22" s="1"/>
  <c r="V60" i="22" a="1"/>
  <c r="V60" i="22" s="1"/>
  <c r="W60" i="22" a="1"/>
  <c r="W60" i="22" s="1"/>
  <c r="X60" i="22" a="1"/>
  <c r="X60" i="22" s="1"/>
  <c r="Y60" i="22" a="1"/>
  <c r="Y60" i="22" s="1"/>
  <c r="Z60" i="22" a="1"/>
  <c r="Z60" i="22" s="1"/>
  <c r="AA60" i="22" a="1"/>
  <c r="AA60" i="22" s="1"/>
  <c r="V61" i="22" a="1"/>
  <c r="V61" i="22" s="1"/>
  <c r="W61" i="22" a="1"/>
  <c r="W61" i="22" s="1"/>
  <c r="X61" i="22" a="1"/>
  <c r="X61" i="22" s="1"/>
  <c r="Y61" i="22" a="1"/>
  <c r="Y61" i="22" s="1"/>
  <c r="Z61" i="22" a="1"/>
  <c r="Z61" i="22" s="1"/>
  <c r="AA61" i="22" a="1"/>
  <c r="AA61" i="22" s="1"/>
  <c r="V62" i="22" a="1"/>
  <c r="V62" i="22" s="1"/>
  <c r="W62" i="22" a="1"/>
  <c r="W62" i="22" s="1"/>
  <c r="X62" i="22" a="1"/>
  <c r="X62" i="22" s="1"/>
  <c r="Y62" i="22" a="1"/>
  <c r="Y62" i="22" s="1"/>
  <c r="Z62" i="22" a="1"/>
  <c r="Z62" i="22" s="1"/>
  <c r="AA62" i="22" a="1"/>
  <c r="AA62" i="22" s="1"/>
  <c r="V63" i="22" a="1"/>
  <c r="V63" i="22" s="1"/>
  <c r="W63" i="22" a="1"/>
  <c r="W63" i="22" s="1"/>
  <c r="X63" i="22" a="1"/>
  <c r="X63" i="22" s="1"/>
  <c r="Y63" i="22" a="1"/>
  <c r="Y63" i="22" s="1"/>
  <c r="Z63" i="22" a="1"/>
  <c r="Z63" i="22" s="1"/>
  <c r="AA63" i="22" a="1"/>
  <c r="AA63" i="22" s="1"/>
  <c r="V64" i="22" a="1"/>
  <c r="V64" i="22" s="1"/>
  <c r="W64" i="22" a="1"/>
  <c r="W64" i="22" s="1"/>
  <c r="X64" i="22" a="1"/>
  <c r="X64" i="22" s="1"/>
  <c r="Y64" i="22" a="1"/>
  <c r="Y64" i="22" s="1"/>
  <c r="Z64" i="22" a="1"/>
  <c r="Z64" i="22" s="1"/>
  <c r="AA64" i="22" a="1"/>
  <c r="AA64" i="22" s="1"/>
  <c r="V65" i="22" a="1"/>
  <c r="V65" i="22" s="1"/>
  <c r="W65" i="22" a="1"/>
  <c r="W65" i="22" s="1"/>
  <c r="X65" i="22" a="1"/>
  <c r="X65" i="22" s="1"/>
  <c r="Y65" i="22" a="1"/>
  <c r="Y65" i="22" s="1"/>
  <c r="Z65" i="22" a="1"/>
  <c r="Z65" i="22" s="1"/>
  <c r="AA65" i="22" a="1"/>
  <c r="AA65" i="22" s="1"/>
  <c r="V66" i="22" a="1"/>
  <c r="V66" i="22" s="1"/>
  <c r="W66" i="22" a="1"/>
  <c r="W66" i="22" s="1"/>
  <c r="X66" i="22" a="1"/>
  <c r="X66" i="22" s="1"/>
  <c r="Y66" i="22" a="1"/>
  <c r="Y66" i="22" s="1"/>
  <c r="Z66" i="22" a="1"/>
  <c r="Z66" i="22" s="1"/>
  <c r="AA66" i="22" a="1"/>
  <c r="AA66" i="22" s="1"/>
  <c r="V67" i="22" a="1"/>
  <c r="V67" i="22" s="1"/>
  <c r="W67" i="22" a="1"/>
  <c r="W67" i="22" s="1"/>
  <c r="X67" i="22" a="1"/>
  <c r="X67" i="22" s="1"/>
  <c r="Y67" i="22" a="1"/>
  <c r="Y67" i="22" s="1"/>
  <c r="Z67" i="22" a="1"/>
  <c r="Z67" i="22" s="1"/>
  <c r="AA67" i="22" a="1"/>
  <c r="AA67" i="22" s="1"/>
  <c r="V68" i="22" a="1"/>
  <c r="V68" i="22" s="1"/>
  <c r="W68" i="22" a="1"/>
  <c r="W68" i="22" s="1"/>
  <c r="X68" i="22" a="1"/>
  <c r="X68" i="22" s="1"/>
  <c r="Y68" i="22" a="1"/>
  <c r="Y68" i="22" s="1"/>
  <c r="Z68" i="22" a="1"/>
  <c r="Z68" i="22" s="1"/>
  <c r="AA68" i="22" a="1"/>
  <c r="AA68" i="22" s="1"/>
  <c r="V69" i="22" a="1"/>
  <c r="V69" i="22" s="1"/>
  <c r="W69" i="22" a="1"/>
  <c r="W69" i="22" s="1"/>
  <c r="X69" i="22" a="1"/>
  <c r="X69" i="22" s="1"/>
  <c r="Y69" i="22" a="1"/>
  <c r="Y69" i="22" s="1"/>
  <c r="Z69" i="22" a="1"/>
  <c r="Z69" i="22" s="1"/>
  <c r="AA69" i="22" a="1"/>
  <c r="AA69" i="22" s="1"/>
  <c r="V70" i="22" a="1"/>
  <c r="V70" i="22" s="1"/>
  <c r="W70" i="22" a="1"/>
  <c r="W70" i="22" s="1"/>
  <c r="X70" i="22" a="1"/>
  <c r="X70" i="22" s="1"/>
  <c r="Y70" i="22" a="1"/>
  <c r="Y70" i="22" s="1"/>
  <c r="Z70" i="22" a="1"/>
  <c r="Z70" i="22" s="1"/>
  <c r="AA70" i="22" a="1"/>
  <c r="AA70" i="22" s="1"/>
  <c r="V71" i="22" a="1"/>
  <c r="V71" i="22" s="1"/>
  <c r="W71" i="22" a="1"/>
  <c r="W71" i="22" s="1"/>
  <c r="X71" i="22" a="1"/>
  <c r="X71" i="22" s="1"/>
  <c r="Y71" i="22" a="1"/>
  <c r="Y71" i="22" s="1"/>
  <c r="Z71" i="22" a="1"/>
  <c r="Z71" i="22" s="1"/>
  <c r="AA71" i="22" a="1"/>
  <c r="AA71" i="22" s="1"/>
  <c r="W46" i="22" a="1"/>
  <c r="W46" i="22" s="1"/>
  <c r="X46" i="22" a="1"/>
  <c r="X46" i="22" s="1"/>
  <c r="Y46" i="22" a="1"/>
  <c r="Y46" i="22" s="1"/>
  <c r="Z46" i="22" a="1"/>
  <c r="Z46" i="22" s="1"/>
  <c r="AA46" i="22" a="1"/>
  <c r="AA46" i="22" s="1"/>
  <c r="V46" i="22" a="1"/>
  <c r="V46" i="22"/>
  <c r="V10" i="22" a="1"/>
  <c r="V10" i="22"/>
  <c r="W10" i="22" a="1"/>
  <c r="W10" i="22"/>
  <c r="X10" i="22" a="1"/>
  <c r="X10" i="22" s="1"/>
  <c r="Y10" i="22" a="1"/>
  <c r="Y10" i="22"/>
  <c r="Z10" i="22" a="1"/>
  <c r="Z10" i="22"/>
  <c r="AA10" i="22" a="1"/>
  <c r="AA10" i="22"/>
  <c r="V11" i="22" a="1"/>
  <c r="V11" i="22" s="1"/>
  <c r="W11" i="22" a="1"/>
  <c r="W11" i="22"/>
  <c r="X11" i="22" a="1"/>
  <c r="X11" i="22"/>
  <c r="Y11" i="22" a="1"/>
  <c r="Y11" i="22"/>
  <c r="Z11" i="22" a="1"/>
  <c r="Z11" i="22" s="1"/>
  <c r="AA11" i="22" a="1"/>
  <c r="AA11" i="22"/>
  <c r="V12" i="22" a="1"/>
  <c r="V12" i="22"/>
  <c r="W12" i="22" a="1"/>
  <c r="W12" i="22"/>
  <c r="X12" i="22" a="1"/>
  <c r="X12" i="22" s="1"/>
  <c r="Y12" i="22" a="1"/>
  <c r="Y12" i="22"/>
  <c r="Z12" i="22" a="1"/>
  <c r="Z12" i="22"/>
  <c r="AA12" i="22" a="1"/>
  <c r="AA12" i="22"/>
  <c r="V13" i="22" a="1"/>
  <c r="V13" i="22" s="1"/>
  <c r="W13" i="22" a="1"/>
  <c r="W13" i="22"/>
  <c r="X13" i="22" a="1"/>
  <c r="X13" i="22"/>
  <c r="Y13" i="22" a="1"/>
  <c r="Y13" i="22"/>
  <c r="Z13" i="22" a="1"/>
  <c r="Z13" i="22" s="1"/>
  <c r="AA13" i="22" a="1"/>
  <c r="AA13" i="22"/>
  <c r="V14" i="22" a="1"/>
  <c r="V14" i="22"/>
  <c r="W14" i="22" a="1"/>
  <c r="W14" i="22"/>
  <c r="X14" i="22" a="1"/>
  <c r="X14" i="22" s="1"/>
  <c r="Y14" i="22" a="1"/>
  <c r="Y14" i="22"/>
  <c r="Z14" i="22" a="1"/>
  <c r="Z14" i="22"/>
  <c r="AA14" i="22" a="1"/>
  <c r="AA14" i="22"/>
  <c r="V15" i="22" a="1"/>
  <c r="V15" i="22" s="1"/>
  <c r="W15" i="22" a="1"/>
  <c r="W15" i="22"/>
  <c r="X15" i="22" a="1"/>
  <c r="X15" i="22"/>
  <c r="Y15" i="22" a="1"/>
  <c r="Y15" i="22"/>
  <c r="Z15" i="22" a="1"/>
  <c r="Z15" i="22" s="1"/>
  <c r="AA15" i="22" a="1"/>
  <c r="AA15" i="22"/>
  <c r="V16" i="22" a="1"/>
  <c r="V16" i="22"/>
  <c r="W16" i="22" a="1"/>
  <c r="W16" i="22"/>
  <c r="X16" i="22" a="1"/>
  <c r="X16" i="22" s="1"/>
  <c r="Y16" i="22" a="1"/>
  <c r="Y16" i="22"/>
  <c r="Z16" i="22" a="1"/>
  <c r="Z16" i="22"/>
  <c r="AA16" i="22" a="1"/>
  <c r="AA16" i="22"/>
  <c r="V17" i="22" a="1"/>
  <c r="V17" i="22" s="1"/>
  <c r="W17" i="22" a="1"/>
  <c r="W17" i="22"/>
  <c r="X17" i="22" a="1"/>
  <c r="X17" i="22"/>
  <c r="Y17" i="22" a="1"/>
  <c r="Y17" i="22"/>
  <c r="Z17" i="22" a="1"/>
  <c r="Z17" i="22" s="1"/>
  <c r="AA17" i="22" a="1"/>
  <c r="AA17" i="22"/>
  <c r="V18" i="22" a="1"/>
  <c r="V18" i="22"/>
  <c r="W18" i="22" a="1"/>
  <c r="W18" i="22"/>
  <c r="X18" i="22" a="1"/>
  <c r="X18" i="22" s="1"/>
  <c r="Y18" i="22" a="1"/>
  <c r="Y18" i="22"/>
  <c r="Z18" i="22" a="1"/>
  <c r="Z18" i="22"/>
  <c r="AA18" i="22" a="1"/>
  <c r="AA18" i="22"/>
  <c r="V19" i="22" a="1"/>
  <c r="V19" i="22" s="1"/>
  <c r="W19" i="22" a="1"/>
  <c r="W19" i="22"/>
  <c r="X19" i="22" a="1"/>
  <c r="X19" i="22"/>
  <c r="Y19" i="22" a="1"/>
  <c r="Y19" i="22" s="1"/>
  <c r="Z19" i="22" a="1"/>
  <c r="Z19" i="22" s="1"/>
  <c r="AA19" i="22" a="1"/>
  <c r="AA19" i="22"/>
  <c r="V20" i="22" a="1"/>
  <c r="V20" i="22"/>
  <c r="W20" i="22" a="1"/>
  <c r="W20" i="22" s="1"/>
  <c r="X20" i="22" a="1"/>
  <c r="X20" i="22" s="1"/>
  <c r="Y20" i="22" a="1"/>
  <c r="Y20" i="22"/>
  <c r="Z20" i="22" a="1"/>
  <c r="Z20" i="22"/>
  <c r="AA20" i="22" a="1"/>
  <c r="AA20" i="22" s="1"/>
  <c r="V21" i="22" a="1"/>
  <c r="V21" i="22" s="1"/>
  <c r="W21" i="22" a="1"/>
  <c r="W21" i="22"/>
  <c r="X21" i="22" a="1"/>
  <c r="X21" i="22"/>
  <c r="Y21" i="22" a="1"/>
  <c r="Y21" i="22" s="1"/>
  <c r="Z21" i="22" a="1"/>
  <c r="Z21" i="22" s="1"/>
  <c r="AA21" i="22" a="1"/>
  <c r="AA21" i="22"/>
  <c r="V22" i="22" a="1"/>
  <c r="V22" i="22"/>
  <c r="W22" i="22" a="1"/>
  <c r="W22" i="22" s="1"/>
  <c r="X22" i="22" a="1"/>
  <c r="X22" i="22" s="1"/>
  <c r="Y22" i="22" a="1"/>
  <c r="Y22" i="22"/>
  <c r="Z22" i="22" a="1"/>
  <c r="Z22" i="22"/>
  <c r="AA22" i="22" a="1"/>
  <c r="AA22" i="22" s="1"/>
  <c r="V23" i="22" a="1"/>
  <c r="V23" i="22" s="1"/>
  <c r="W23" i="22" a="1"/>
  <c r="W23" i="22"/>
  <c r="X23" i="22" a="1"/>
  <c r="X23" i="22" s="1"/>
  <c r="Y23" i="22" a="1"/>
  <c r="Y23" i="22" s="1"/>
  <c r="Z23" i="22" a="1"/>
  <c r="Z23" i="22" s="1"/>
  <c r="AA23" i="22" a="1"/>
  <c r="AA23" i="22"/>
  <c r="V24" i="22" a="1"/>
  <c r="V24" i="22"/>
  <c r="W24" i="22" a="1"/>
  <c r="W24" i="22" s="1"/>
  <c r="X24" i="22" a="1"/>
  <c r="X24" i="22" s="1"/>
  <c r="Y24" i="22" a="1"/>
  <c r="Y24" i="22"/>
  <c r="Z24" i="22" a="1"/>
  <c r="Z24" i="22"/>
  <c r="AA24" i="22" a="1"/>
  <c r="AA24" i="22" s="1"/>
  <c r="V25" i="22" a="1"/>
  <c r="V25" i="22" s="1"/>
  <c r="W25" i="22" a="1"/>
  <c r="W25" i="22"/>
  <c r="X25" i="22" a="1"/>
  <c r="X25" i="22"/>
  <c r="Y25" i="22" a="1"/>
  <c r="Y25" i="22" s="1"/>
  <c r="Z25" i="22" a="1"/>
  <c r="Z25" i="22" s="1"/>
  <c r="AA25" i="22" a="1"/>
  <c r="AA25" i="22"/>
  <c r="V26" i="22" a="1"/>
  <c r="V26" i="22"/>
  <c r="W26" i="22" a="1"/>
  <c r="W26" i="22" s="1"/>
  <c r="X26" i="22" a="1"/>
  <c r="X26" i="22" s="1"/>
  <c r="Y26" i="22" a="1"/>
  <c r="Y26" i="22"/>
  <c r="Z26" i="22" a="1"/>
  <c r="Z26" i="22"/>
  <c r="AA26" i="22" a="1"/>
  <c r="AA26" i="22" s="1"/>
  <c r="W9" i="22" a="1"/>
  <c r="W9" i="22" s="1"/>
  <c r="X9" i="22" a="1"/>
  <c r="X9" i="22" s="1"/>
  <c r="Y9" i="22" a="1"/>
  <c r="Y9" i="22" s="1"/>
  <c r="Z9" i="22" a="1"/>
  <c r="Z9" i="22" s="1"/>
  <c r="AA9" i="22" a="1"/>
  <c r="AA9" i="22" s="1"/>
  <c r="W8" i="22" a="1"/>
  <c r="W8" i="22" s="1"/>
  <c r="X8" i="22" a="1"/>
  <c r="X8" i="22" s="1"/>
  <c r="Y8" i="22" a="1"/>
  <c r="Y8" i="22" s="1"/>
  <c r="Z8" i="22" a="1"/>
  <c r="Z8" i="22" s="1"/>
  <c r="AA8" i="22" a="1"/>
  <c r="AA8" i="22" s="1"/>
  <c r="V9" i="22" a="1"/>
  <c r="V9" i="22" s="1"/>
  <c r="V8" i="22" a="1"/>
  <c r="V8" i="22" s="1"/>
  <c r="S13" i="11"/>
  <c r="Y144" i="25" l="1"/>
  <c r="Y145" i="25"/>
  <c r="Y146" i="25"/>
  <c r="Y147" i="25"/>
  <c r="Y143" i="25"/>
  <c r="Y138" i="25"/>
  <c r="Y133" i="25"/>
  <c r="Y132" i="25"/>
  <c r="Y131" i="25"/>
  <c r="Y130" i="25"/>
  <c r="Y129" i="25"/>
  <c r="Y128" i="25"/>
  <c r="Y105" i="25"/>
  <c r="Y104" i="25"/>
  <c r="Y101" i="25"/>
  <c r="Y100" i="25"/>
  <c r="Y97" i="25"/>
  <c r="Y96" i="25"/>
  <c r="Y93" i="25"/>
  <c r="Y92" i="25"/>
  <c r="Y85" i="25"/>
  <c r="Y86" i="25"/>
  <c r="Y87" i="25"/>
  <c r="Y88" i="25"/>
  <c r="Y89" i="25"/>
  <c r="Y84" i="25"/>
  <c r="Y79" i="25"/>
  <c r="Y74" i="25"/>
  <c r="Y65" i="25"/>
  <c r="Y66" i="25"/>
  <c r="Y67" i="25"/>
  <c r="Y68" i="25"/>
  <c r="Y69" i="25"/>
  <c r="Y70" i="25"/>
  <c r="Y71" i="25"/>
  <c r="Y72" i="25"/>
  <c r="Y73" i="25"/>
  <c r="Y64" i="25"/>
  <c r="Y59" i="25"/>
  <c r="Y54" i="25"/>
  <c r="Y45" i="25"/>
  <c r="Y46" i="25"/>
  <c r="Y47" i="25"/>
  <c r="Y48" i="25"/>
  <c r="Y49" i="25"/>
  <c r="Y50" i="25"/>
  <c r="Y51" i="25"/>
  <c r="Y52" i="25"/>
  <c r="Y53" i="25"/>
  <c r="Y44" i="25"/>
  <c r="Y39" i="25"/>
  <c r="Y34" i="25"/>
  <c r="Y33" i="25"/>
  <c r="Y32" i="25"/>
  <c r="Y31" i="25"/>
  <c r="Y30" i="25"/>
  <c r="Y29" i="25"/>
  <c r="Y28" i="25"/>
  <c r="Y27" i="25"/>
  <c r="Y26" i="25"/>
  <c r="Y25" i="25"/>
  <c r="Y24" i="25"/>
  <c r="Y19" i="25"/>
  <c r="Y13" i="25"/>
  <c r="Y12" i="25"/>
  <c r="Y11" i="25"/>
  <c r="Y10" i="25"/>
  <c r="R28" i="18" l="1"/>
  <c r="AU50" i="21"/>
  <c r="R15" i="20"/>
  <c r="R14" i="20"/>
  <c r="R13" i="20"/>
  <c r="Q16" i="20"/>
  <c r="Q15" i="20"/>
  <c r="Q14" i="20"/>
  <c r="Q13" i="20"/>
  <c r="Q10" i="11" l="1"/>
  <c r="M10" i="11"/>
  <c r="L10" i="11"/>
  <c r="L11" i="11"/>
  <c r="R16" i="20"/>
  <c r="R12" i="20"/>
  <c r="J13" i="11" l="1"/>
  <c r="R13" i="11"/>
  <c r="M8" i="11"/>
  <c r="L8" i="11"/>
  <c r="Q11" i="11"/>
  <c r="Q8" i="11"/>
  <c r="S11" i="21" l="1"/>
  <c r="S12" i="21" s="1"/>
  <c r="S13" i="21" s="1"/>
  <c r="S14" i="21" s="1"/>
  <c r="U23" i="20"/>
  <c r="T23" i="20"/>
  <c r="S23" i="20"/>
  <c r="R23" i="20"/>
  <c r="Q23" i="20"/>
  <c r="P23" i="20"/>
  <c r="O23" i="20"/>
  <c r="N23" i="20"/>
  <c r="M23" i="20"/>
  <c r="L23" i="20"/>
  <c r="K23" i="20"/>
  <c r="J23" i="20"/>
  <c r="I23" i="20"/>
  <c r="H23" i="20"/>
  <c r="G23" i="20"/>
  <c r="F23" i="20"/>
  <c r="U22" i="20"/>
  <c r="T22" i="20"/>
  <c r="S22" i="20"/>
  <c r="R22" i="20"/>
  <c r="Q22" i="20"/>
  <c r="P22" i="20"/>
  <c r="O22" i="20"/>
  <c r="N22" i="20"/>
  <c r="M22" i="20"/>
  <c r="L22" i="20"/>
  <c r="K22" i="20"/>
  <c r="J22" i="20"/>
  <c r="I22" i="20"/>
  <c r="H22" i="20"/>
  <c r="G22" i="20"/>
  <c r="F22" i="20"/>
  <c r="P16" i="20"/>
  <c r="O16" i="20"/>
  <c r="N16" i="20"/>
  <c r="M16" i="20"/>
  <c r="L16" i="20"/>
  <c r="K16" i="20"/>
  <c r="J16" i="20"/>
  <c r="I16" i="20"/>
  <c r="H16" i="20"/>
  <c r="G16" i="20"/>
  <c r="F16" i="20"/>
  <c r="P15" i="20"/>
  <c r="O15" i="20"/>
  <c r="N15" i="20"/>
  <c r="M15" i="20"/>
  <c r="L15" i="20"/>
  <c r="K15" i="20"/>
  <c r="J15" i="20"/>
  <c r="I15" i="20"/>
  <c r="H15" i="20"/>
  <c r="G15" i="20"/>
  <c r="F15" i="20"/>
  <c r="P14" i="20"/>
  <c r="O14" i="20"/>
  <c r="N14" i="20"/>
  <c r="M14" i="20"/>
  <c r="L14" i="20"/>
  <c r="K14" i="20"/>
  <c r="J14" i="20"/>
  <c r="I14" i="20"/>
  <c r="H14" i="20"/>
  <c r="G14" i="20"/>
  <c r="F14" i="20"/>
  <c r="P13" i="20"/>
  <c r="O13" i="20"/>
  <c r="N13" i="20"/>
  <c r="M13" i="20"/>
  <c r="L13" i="20"/>
  <c r="K13" i="20"/>
  <c r="J13" i="20"/>
  <c r="I13" i="20"/>
  <c r="H13" i="20"/>
  <c r="G13" i="20"/>
  <c r="F13" i="20"/>
  <c r="Q12" i="20"/>
  <c r="P12" i="20"/>
  <c r="O12" i="20"/>
  <c r="N12" i="20"/>
  <c r="M12" i="20"/>
  <c r="L12" i="20"/>
  <c r="K12" i="20"/>
  <c r="J12" i="20"/>
  <c r="K11" i="20"/>
  <c r="R27" i="18"/>
  <c r="Q13" i="11"/>
  <c r="N13" i="11"/>
  <c r="M13" i="11"/>
  <c r="M11" i="11"/>
  <c r="I11" i="11"/>
  <c r="H11" i="11"/>
  <c r="G11" i="11"/>
  <c r="F11" i="11"/>
  <c r="E11" i="11"/>
  <c r="I10" i="11"/>
  <c r="H10" i="11"/>
  <c r="G10" i="11"/>
  <c r="F10" i="11"/>
  <c r="E10" i="11"/>
  <c r="I8" i="11"/>
  <c r="H8" i="11"/>
  <c r="G8" i="11"/>
  <c r="F8" i="11"/>
  <c r="E8" i="11"/>
  <c r="R29" i="18" l="1"/>
  <c r="R30" i="18" s="1"/>
  <c r="R31" i="18" s="1"/>
  <c r="D24" i="2" l="1"/>
  <c r="C2" i="25" l="1"/>
  <c r="C2" i="24" l="1"/>
  <c r="C2" i="22"/>
  <c r="C2" i="21" l="1"/>
  <c r="C2" i="20"/>
  <c r="C2" i="18"/>
  <c r="C2" i="17"/>
  <c r="C2" i="16"/>
  <c r="C2" i="11" l="1"/>
  <c r="C2" i="6"/>
  <c r="C2" i="5"/>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2" i="4"/>
</calcChain>
</file>

<file path=xl/comments1.xml><?xml version="1.0" encoding="utf-8"?>
<comments xmlns="http://schemas.openxmlformats.org/spreadsheetml/2006/main">
  <authors>
    <author>Author</author>
  </authors>
  <commentList>
    <comment ref="H7"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what years should be included?</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<sst xmlns="http://schemas.openxmlformats.org/spreadsheetml/2006/main" count="13223" uniqueCount="1271">
  <si>
    <t>Yes</t>
  </si>
  <si>
    <t>No</t>
  </si>
  <si>
    <t>&lt;-- for dropdowns</t>
  </si>
  <si>
    <t>Office of Energy Infrastructure Safety Attachment 3</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</si>
  <si>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</si>
  <si>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</si>
  <si>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</si>
  <si>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</si>
  <si>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</si>
  <si>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</si>
  <si>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</si>
  <si>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</si>
  <si>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</si>
  <si>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</si>
  <si>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</si>
  <si>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</si>
  <si>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</si>
  <si>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</si>
  <si>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</si>
  <si>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</si>
  <si>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</si>
  <si>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</si>
  <si>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</si>
  <si>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</si>
  <si>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</si>
  <si>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7.2 - 10, 12),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</si>
  <si>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</si>
  <si>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</si>
  <si>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</si>
  <si>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</si>
  <si>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</si>
  <si>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</si>
  <si>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</si>
  <si>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</si>
  <si>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</si>
  <si>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</si>
  <si>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</si>
  <si>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</si>
  <si>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</si>
  <si>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</si>
  <si>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</si>
  <si>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</si>
  <si>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</si>
  <si>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</si>
  <si>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</si>
  <si>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</si>
  <si>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</si>
  <si>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First year of 3-year WMP cycle</t>
  </si>
  <si>
    <t>Submission year</t>
  </si>
  <si>
    <t>Submission quarter</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</si>
  <si>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</si>
  <si>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</si>
  <si>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</si>
  <si>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</si>
  <si>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</si>
  <si>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</si>
  <si>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</si>
  <si>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</si>
  <si>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</si>
  <si>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</si>
  <si>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</si>
  <si>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</si>
  <si>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</si>
  <si>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</si>
  <si>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</si>
  <si>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1.b.</t>
  </si>
  <si>
    <t>Number of circuit miles inspected from detailed inspections in HFTD - Distribution lines</t>
  </si>
  <si>
    <t>1.c.</t>
  </si>
  <si>
    <t>Number of circuit miles inspected from other inspections (list types of "other" inspections in comments) in HFTD - Distribution lines</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</si>
  <si>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</si>
  <si>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</si>
  <si>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</si>
  <si>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</si>
  <si>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</si>
  <si>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</si>
  <si>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</si>
  <si>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</si>
  <si>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</si>
  <si>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</si>
  <si>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</si>
  <si>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</si>
  <si>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</si>
  <si>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</si>
  <si>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</si>
  <si>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</si>
  <si>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</si>
  <si>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</si>
  <si>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</si>
  <si>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</si>
  <si>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Number of total circuit miles inspected from patrol inspections - Distribution lines</t>
  </si>
  <si>
    <t>Number of total circuit miles inspected from detailed inspections - Distribution lines</t>
  </si>
  <si>
    <t>Number of total circuit miles inspected from other inspections (list types of "other" inspections in comments) - Distribution lines</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</si>
  <si>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</si>
  <si>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</si>
  <si>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</si>
  <si>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</si>
  <si>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</si>
  <si>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</si>
  <si>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</si>
  <si>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</si>
  <si>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</si>
  <si>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1. Grid condition findings from inspection - Transmission lines in HFTD</t>
  </si>
  <si>
    <t>Number of circuit miles inspected from patrol inspections in HFTD - Transmission lines</t>
  </si>
  <si>
    <t>Number of circuit miles inspected from detailed inspections in HFTD - Transmission lines</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</si>
  <si>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</si>
  <si>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</si>
  <si>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</si>
  <si>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</si>
  <si>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</si>
  <si>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</si>
  <si>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</si>
  <si>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</si>
  <si>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</si>
  <si>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1. Grid condition findings from inspection - Transmission lines total</t>
  </si>
  <si>
    <t>Number of total circuit miles inspected from patrol inspections - Transmission lines</t>
  </si>
  <si>
    <t>Number of total circuit miles inspected from detailed inspections - Transmission lines</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</si>
  <si>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</si>
  <si>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</si>
  <si>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</si>
  <si>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</si>
  <si>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</si>
  <si>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</si>
  <si>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</si>
  <si>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</si>
  <si>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</si>
  <si>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</si>
  <si>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</si>
  <si>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</si>
  <si>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</si>
  <si>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</si>
  <si>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t>2.a.ii</t>
  </si>
  <si>
    <t>Number of spans insepcted for vegetation compliance - total</t>
  </si>
  <si>
    <t># of spans inspected for vegetation compliance</t>
  </si>
  <si>
    <t>2. Vegetation clearance findings from inspection - in HFTD</t>
  </si>
  <si>
    <t>2.b.i</t>
  </si>
  <si>
    <t>Number of spans insepcted where at least some vegetation was found in non-compliant condition in HFTD</t>
  </si>
  <si>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</si>
  <si>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</si>
  <si>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</si>
  <si>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</si>
  <si>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</si>
  <si>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</si>
  <si>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</si>
  <si>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</si>
  <si>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</si>
  <si>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</si>
  <si>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</si>
  <si>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</si>
  <si>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HWW = High wind warning</t>
  </si>
  <si>
    <t>RFW = Red flag warning</t>
  </si>
  <si>
    <t>Table 2: Recent performance on outcome metrics</t>
  </si>
  <si>
    <t>Outcome metric name</t>
  </si>
  <si>
    <t>Wind Warning Status</t>
  </si>
  <si>
    <t>HFTD Tier</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</si>
  <si>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</si>
  <si>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</si>
  <si>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</si>
  <si>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</si>
  <si>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</si>
  <si>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</si>
  <si>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</si>
  <si>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 xml:space="preserve">Number of wires down per year </t>
  </si>
  <si>
    <t>Number of outage events per year</t>
  </si>
  <si>
    <t>2. Utility inspection findings - Distribution</t>
  </si>
  <si>
    <t>2.a.</t>
  </si>
  <si>
    <t>2.b.</t>
  </si>
  <si>
    <t>2.c.</t>
  </si>
  <si>
    <t>2.d.</t>
  </si>
  <si>
    <t>Number of distribution circuit miles inspected</t>
  </si>
  <si>
    <t>2. Utility inspection findings - Transmission</t>
  </si>
  <si>
    <t>2.c.ii</t>
  </si>
  <si>
    <t>2.d.ii</t>
  </si>
  <si>
    <t>Number of transmission circuit miles inspected</t>
  </si>
  <si>
    <t>4.a.</t>
  </si>
  <si>
    <t>5.a.</t>
  </si>
  <si>
    <t>5.b.</t>
  </si>
  <si>
    <t>6.a.</t>
  </si>
  <si>
    <t>7.a.</t>
  </si>
  <si>
    <t xml:space="preserve">Number of ignitions (total) according to existing ignition data reporting requirement </t>
  </si>
  <si>
    <t>7.b.</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</si>
  <si>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</si>
  <si>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</si>
  <si>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</si>
  <si>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</si>
  <si>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</si>
  <si>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t>Table 3: List and description of additional metrics</t>
  </si>
  <si>
    <t>Metric</t>
  </si>
  <si>
    <t>Definition</t>
  </si>
  <si>
    <t>Purpose</t>
  </si>
  <si>
    <t>Assumptions made to connect metric to purpose</t>
  </si>
  <si>
    <t>Third-party validation (if any)</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</si>
  <si>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</si>
  <si>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</si>
  <si>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</si>
  <si>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</si>
  <si>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</si>
  <si>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</si>
  <si>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</si>
  <si>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</si>
  <si>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</si>
  <si>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</si>
  <si>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</si>
  <si>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</si>
  <si>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</si>
  <si>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</si>
  <si>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</si>
  <si>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</si>
  <si>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</si>
  <si>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</si>
  <si>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</si>
  <si>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</si>
  <si>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</si>
  <si>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</si>
  <si>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</si>
  <si>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</si>
  <si>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</si>
  <si>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</si>
  <si>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</si>
  <si>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</si>
  <si>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</si>
  <si>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</si>
  <si>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</si>
  <si>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</si>
  <si>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</si>
  <si>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</si>
  <si>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</si>
  <si>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</si>
  <si>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</si>
  <si>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</si>
  <si>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</si>
  <si>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</si>
  <si>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</si>
  <si>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</si>
  <si>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</si>
  <si>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</si>
  <si>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</si>
  <si>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</si>
  <si>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</si>
  <si>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 HFTD Zone 1</t>
  </si>
  <si>
    <t>Red Flag Warning Overhead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</si>
  <si>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</si>
  <si>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</si>
  <si>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</si>
  <si>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</si>
  <si>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</si>
  <si>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</si>
  <si>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3. Other</t>
  </si>
  <si>
    <t>Other relevant weather pattern metrics tracked (add additional rows as needed)</t>
  </si>
  <si>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</si>
  <si>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</si>
  <si>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</si>
  <si>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</si>
  <si>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</si>
  <si>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</si>
  <si>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</si>
  <si>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</si>
  <si>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</si>
  <si>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</si>
  <si>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</si>
  <si>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</si>
  <si>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</si>
  <si>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</si>
  <si>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</si>
  <si>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</si>
  <si>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</si>
  <si>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</si>
  <si>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</si>
  <si>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</si>
  <si>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</si>
  <si>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</si>
  <si>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</si>
  <si>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</si>
  <si>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</si>
  <si>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</si>
  <si>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</si>
  <si>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</si>
  <si>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</si>
  <si>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</si>
  <si>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</si>
  <si>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</si>
  <si>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</si>
  <si>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</si>
  <si>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</si>
  <si>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</si>
  <si>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</si>
  <si>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</si>
  <si>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</si>
  <si>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</si>
  <si>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</si>
  <si>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</si>
  <si>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</si>
  <si>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</si>
  <si>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</si>
  <si>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</si>
  <si>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</si>
  <si>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</si>
  <si>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</si>
  <si>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</si>
  <si>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</si>
  <si>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</si>
  <si>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</si>
  <si>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</si>
  <si>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</si>
  <si>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</si>
  <si>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</si>
  <si>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</si>
  <si>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</si>
  <si>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</si>
  <si>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</si>
  <si>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</si>
  <si>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</si>
  <si>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</si>
  <si>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</si>
  <si>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</si>
  <si>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</si>
  <si>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</si>
  <si>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</si>
  <si>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</si>
  <si>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</si>
  <si>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</si>
  <si>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</si>
  <si>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</si>
  <si>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</si>
  <si>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</si>
  <si>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</si>
  <si>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</si>
  <si>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</si>
  <si>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</si>
  <si>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</si>
  <si>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</si>
  <si>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</si>
  <si>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</si>
  <si>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</si>
  <si>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</si>
  <si>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</si>
  <si>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</si>
  <si>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</si>
  <si>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</si>
  <si>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</si>
  <si>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</si>
  <si>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</si>
  <si>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</si>
  <si>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</si>
  <si>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</si>
  <si>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</si>
  <si>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</si>
  <si>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</si>
  <si>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</si>
  <si>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</si>
  <si>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</si>
  <si>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</si>
  <si>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</si>
  <si>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</si>
  <si>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</si>
  <si>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</si>
  <si>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</si>
  <si>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</si>
  <si>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</si>
  <si>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</si>
  <si>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</si>
  <si>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</si>
  <si>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</si>
  <si>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</si>
  <si>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</si>
  <si>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</si>
  <si>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</si>
  <si>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</si>
  <si>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</si>
  <si>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</si>
  <si>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</si>
  <si>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</si>
  <si>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</si>
  <si>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</si>
  <si>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</si>
  <si>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</si>
  <si>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</si>
  <si>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</si>
  <si>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</si>
  <si>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</si>
  <si>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</si>
  <si>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</si>
  <si>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</si>
  <si>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</si>
  <si>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</si>
  <si>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</si>
  <si>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</si>
  <si>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</si>
  <si>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</si>
  <si>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</si>
  <si>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</si>
  <si>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</si>
  <si>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</si>
  <si>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</si>
  <si>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</si>
  <si>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</si>
  <si>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</si>
  <si>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</si>
  <si>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</si>
  <si>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</si>
  <si>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</si>
  <si>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</si>
  <si>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</si>
  <si>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</si>
  <si>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</si>
  <si>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</si>
  <si>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</si>
  <si>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</si>
  <si>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</si>
  <si>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</si>
  <si>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</si>
  <si>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</si>
  <si>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</si>
  <si>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</si>
  <si>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</si>
  <si>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</si>
  <si>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</si>
  <si>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</si>
  <si>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</si>
  <si>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</si>
  <si>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</si>
  <si>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</si>
  <si>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</si>
  <si>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</si>
  <si>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</si>
  <si>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</si>
  <si>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</si>
  <si>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</si>
  <si>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</si>
  <si>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</si>
  <si>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</si>
  <si>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</si>
  <si>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</si>
  <si>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</si>
  <si>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</si>
  <si>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</si>
  <si>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</si>
  <si>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</si>
  <si>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</si>
  <si>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</si>
  <si>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</si>
  <si>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Non-HFTD</t>
  </si>
  <si>
    <t># ignitions</t>
  </si>
  <si>
    <t>1.a.ii</t>
  </si>
  <si>
    <t>HFTD Zone 1</t>
  </si>
  <si>
    <t>1.a.iii</t>
  </si>
  <si>
    <t>HFTD Tier 2</t>
  </si>
  <si>
    <t>1.a.iv</t>
  </si>
  <si>
    <t>HFTD Tier 3</t>
  </si>
  <si>
    <t>1.a.v</t>
  </si>
  <si>
    <t>System</t>
  </si>
  <si>
    <t>1.a.vi</t>
  </si>
  <si>
    <t>Transmission</t>
  </si>
  <si>
    <t>1.a.vii</t>
  </si>
  <si>
    <t>1.a.viii</t>
  </si>
  <si>
    <t>1.a.ix</t>
  </si>
  <si>
    <t>1.a.x</t>
  </si>
  <si>
    <t>1.b.i</t>
  </si>
  <si>
    <t>Animal contact</t>
  </si>
  <si>
    <t>1.b.ii</t>
  </si>
  <si>
    <t>1.b.iii</t>
  </si>
  <si>
    <t>1.b.iv</t>
  </si>
  <si>
    <t>1.b.v</t>
  </si>
  <si>
    <t>1.b.vi</t>
  </si>
  <si>
    <t>1.b.vii</t>
  </si>
  <si>
    <t>1.b.viii</t>
  </si>
  <si>
    <t>1.b.ix</t>
  </si>
  <si>
    <t>1.b.x</t>
  </si>
  <si>
    <t>1.c.i</t>
  </si>
  <si>
    <t>Balloon contact</t>
  </si>
  <si>
    <t>1.c.ii</t>
  </si>
  <si>
    <t>1.c.iii</t>
  </si>
  <si>
    <t>1.c.iv</t>
  </si>
  <si>
    <t>1.c.v</t>
  </si>
  <si>
    <t>1.c.vi</t>
  </si>
  <si>
    <t>1.c.vii</t>
  </si>
  <si>
    <t>1.c.viii</t>
  </si>
  <si>
    <t>1.c.ix</t>
  </si>
  <si>
    <t>1.c.x</t>
  </si>
  <si>
    <t>1.d.i</t>
  </si>
  <si>
    <t>Vehicle contact</t>
  </si>
  <si>
    <t>1.d.ii</t>
  </si>
  <si>
    <t>1.d.iii</t>
  </si>
  <si>
    <t>1.d.iv</t>
  </si>
  <si>
    <t>1.d.v</t>
  </si>
  <si>
    <t>1.d.vi</t>
  </si>
  <si>
    <t>1.d.vii</t>
  </si>
  <si>
    <t>1.d.viii</t>
  </si>
  <si>
    <t>1.d.ix</t>
  </si>
  <si>
    <t>1.d.x</t>
  </si>
  <si>
    <t>1.e.i</t>
  </si>
  <si>
    <t>Other contact from object</t>
  </si>
  <si>
    <t>1.e.ii</t>
  </si>
  <si>
    <t>1.e.iii</t>
  </si>
  <si>
    <t>1.e.iv</t>
  </si>
  <si>
    <t>1.e.v</t>
  </si>
  <si>
    <t>1.e.vi</t>
  </si>
  <si>
    <t>1.e.vii</t>
  </si>
  <si>
    <t>1.e.viii</t>
  </si>
  <si>
    <t>1.e.ix</t>
  </si>
  <si>
    <t>1.e.x</t>
  </si>
  <si>
    <t>2. Equipment / facility failure</t>
  </si>
  <si>
    <t>Capacitor bank damage or failure</t>
  </si>
  <si>
    <t>2.a.iii</t>
  </si>
  <si>
    <t>2.a.iv</t>
  </si>
  <si>
    <t>2.a.v</t>
  </si>
  <si>
    <t>2.a.vi</t>
  </si>
  <si>
    <t>2.a.vii</t>
  </si>
  <si>
    <t>2.a.viii</t>
  </si>
  <si>
    <t>2.a.ix</t>
  </si>
  <si>
    <t>2.a.x</t>
  </si>
  <si>
    <t>Conductor damage or failure</t>
  </si>
  <si>
    <t>2.b.iii</t>
  </si>
  <si>
    <t>2.b.iv</t>
  </si>
  <si>
    <t>2.b.v</t>
  </si>
  <si>
    <t>2.b.vi</t>
  </si>
  <si>
    <t>2.b.vii</t>
  </si>
  <si>
    <t>2.b.viii</t>
  </si>
  <si>
    <t>2.b.ix</t>
  </si>
  <si>
    <t>2.b.x</t>
  </si>
  <si>
    <t>2.c.i</t>
  </si>
  <si>
    <t>Fuse damage or failure</t>
  </si>
  <si>
    <t>2.c.iii</t>
  </si>
  <si>
    <t>2.c.iv</t>
  </si>
  <si>
    <t>2.c.v</t>
  </si>
  <si>
    <t>2.c.vi</t>
  </si>
  <si>
    <t>2.c.vii</t>
  </si>
  <si>
    <t>2.c.viii</t>
  </si>
  <si>
    <t>2.c.ix</t>
  </si>
  <si>
    <t>2.c.x</t>
  </si>
  <si>
    <t>2.d.i</t>
  </si>
  <si>
    <t>Lightning arrestor damage or failure</t>
  </si>
  <si>
    <t>2.d.iii</t>
  </si>
  <si>
    <t>2.d.iv</t>
  </si>
  <si>
    <t>2.d.v</t>
  </si>
  <si>
    <t>2.d.vi</t>
  </si>
  <si>
    <t>2.d.vii</t>
  </si>
  <si>
    <t>2.d.viii</t>
  </si>
  <si>
    <t>2.d.ix</t>
  </si>
  <si>
    <t>2.d.x</t>
  </si>
  <si>
    <t>2.e.i</t>
  </si>
  <si>
    <t>Switch damage or failure</t>
  </si>
  <si>
    <t>2.e.ii</t>
  </si>
  <si>
    <t>2.e.iii</t>
  </si>
  <si>
    <t>2.e.iv</t>
  </si>
  <si>
    <t>2.e.v</t>
  </si>
  <si>
    <t>2.e.vi</t>
  </si>
  <si>
    <t>2.e.vii</t>
  </si>
  <si>
    <t>2.e.viii</t>
  </si>
  <si>
    <t>2.e.ix</t>
  </si>
  <si>
    <t>2.e.x</t>
  </si>
  <si>
    <t>2.f.i</t>
  </si>
  <si>
    <t>Pole damage or failure</t>
  </si>
  <si>
    <t>2.f.ii</t>
  </si>
  <si>
    <t>2.f.iii</t>
  </si>
  <si>
    <t>2.f.iv</t>
  </si>
  <si>
    <t>2.f.v</t>
  </si>
  <si>
    <t>2.f.vi</t>
  </si>
  <si>
    <t>2.f.vii</t>
  </si>
  <si>
    <t>2.f.viii</t>
  </si>
  <si>
    <t>2.f.ix</t>
  </si>
  <si>
    <t>2.f.x</t>
  </si>
  <si>
    <t>2.g.i</t>
  </si>
  <si>
    <t>Insulator and brushing damage or failure</t>
  </si>
  <si>
    <t>2.g.ii</t>
  </si>
  <si>
    <t>2.g.iii</t>
  </si>
  <si>
    <t>2.g.iv</t>
  </si>
  <si>
    <t>2.g.v</t>
  </si>
  <si>
    <t>2.g.vi</t>
  </si>
  <si>
    <t>2.g.vii</t>
  </si>
  <si>
    <t>2.g.viii</t>
  </si>
  <si>
    <t>2.g.ix</t>
  </si>
  <si>
    <t>2.g.x</t>
  </si>
  <si>
    <t>2.h.i</t>
  </si>
  <si>
    <t>Crossarm damage or failure</t>
  </si>
  <si>
    <t>2.h.ii</t>
  </si>
  <si>
    <t>2.h.iii</t>
  </si>
  <si>
    <t>2.h.iv</t>
  </si>
  <si>
    <t>2.h.v</t>
  </si>
  <si>
    <t>2.h.vi</t>
  </si>
  <si>
    <t>2.h.vii</t>
  </si>
  <si>
    <t>2.h.viii</t>
  </si>
  <si>
    <t>2.h.ix</t>
  </si>
  <si>
    <t>2.h.x</t>
  </si>
  <si>
    <t>2.i.i</t>
  </si>
  <si>
    <t>Voltage regulator / booster damage or failure</t>
  </si>
  <si>
    <t>2.i.ii</t>
  </si>
  <si>
    <t>2.i.iii</t>
  </si>
  <si>
    <t>2.i.iv</t>
  </si>
  <si>
    <t>2.i.v</t>
  </si>
  <si>
    <t>2.i.vi</t>
  </si>
  <si>
    <t>2.i.vii</t>
  </si>
  <si>
    <t>2.i.viii</t>
  </si>
  <si>
    <t>2.i.ix</t>
  </si>
  <si>
    <t>2.i.x</t>
  </si>
  <si>
    <t>2.j.i</t>
  </si>
  <si>
    <t>Recloser damage or failure</t>
  </si>
  <si>
    <t>2.j.ii</t>
  </si>
  <si>
    <t>2.j.iii</t>
  </si>
  <si>
    <t>2.j.iv</t>
  </si>
  <si>
    <t>2.j.v</t>
  </si>
  <si>
    <t>2.j.vi</t>
  </si>
  <si>
    <t>2.j.vii</t>
  </si>
  <si>
    <t>2.j.viii</t>
  </si>
  <si>
    <t>2.j.ix</t>
  </si>
  <si>
    <t>2.j.x</t>
  </si>
  <si>
    <t>2.k.i</t>
  </si>
  <si>
    <t>Anchor / guy damage or failure</t>
  </si>
  <si>
    <t>2.k.ii</t>
  </si>
  <si>
    <t>2.k.iii</t>
  </si>
  <si>
    <t>2.k.iv</t>
  </si>
  <si>
    <t>2.k.v</t>
  </si>
  <si>
    <t>2.k.vi</t>
  </si>
  <si>
    <t>2.k.vii</t>
  </si>
  <si>
    <t>2.k.viii</t>
  </si>
  <si>
    <t>2.k.ix</t>
  </si>
  <si>
    <t>2.k.x</t>
  </si>
  <si>
    <t>2.l.i</t>
  </si>
  <si>
    <t>Sectionalizer damage or failure</t>
  </si>
  <si>
    <t>2.l.ii</t>
  </si>
  <si>
    <t>2.l.iii</t>
  </si>
  <si>
    <t>2.l.iv</t>
  </si>
  <si>
    <t>2.l.v</t>
  </si>
  <si>
    <t>2.l.vi</t>
  </si>
  <si>
    <t>2.l.vii</t>
  </si>
  <si>
    <t>2.l.viii</t>
  </si>
  <si>
    <t>2.l.ix</t>
  </si>
  <si>
    <t>2.l.x</t>
  </si>
  <si>
    <t>2.m.i</t>
  </si>
  <si>
    <t>Connection device damage or failure</t>
  </si>
  <si>
    <t>2.m.ii</t>
  </si>
  <si>
    <t>2.m.iii</t>
  </si>
  <si>
    <t>2.m.iv</t>
  </si>
  <si>
    <t>2.m.v</t>
  </si>
  <si>
    <t>2.m.vi</t>
  </si>
  <si>
    <t>2.m.vii</t>
  </si>
  <si>
    <t>2.m.viii</t>
  </si>
  <si>
    <t>2.m.ix</t>
  </si>
  <si>
    <t>2.m.x</t>
  </si>
  <si>
    <t>2.n.i</t>
  </si>
  <si>
    <t>Transformer damage or failure</t>
  </si>
  <si>
    <t>2.n.ii</t>
  </si>
  <si>
    <t>2.n.iii</t>
  </si>
  <si>
    <t>2.n.iv</t>
  </si>
  <si>
    <t>2.n.v</t>
  </si>
  <si>
    <t>2.n.vi</t>
  </si>
  <si>
    <t>2.n.vii</t>
  </si>
  <si>
    <t>2.n.viii</t>
  </si>
  <si>
    <t>2.n.ix</t>
  </si>
  <si>
    <t>2.n.x</t>
  </si>
  <si>
    <t>2.o.i</t>
  </si>
  <si>
    <t>2.o.ii</t>
  </si>
  <si>
    <t>2.o.iii</t>
  </si>
  <si>
    <t>2.o.iv</t>
  </si>
  <si>
    <t>2.o.v</t>
  </si>
  <si>
    <t>2.o.vi</t>
  </si>
  <si>
    <t>2.o.vii</t>
  </si>
  <si>
    <t>2.o.viii</t>
  </si>
  <si>
    <t>2.o.ix</t>
  </si>
  <si>
    <t>2.o.x</t>
  </si>
  <si>
    <t>3. Wire-to-wire contact</t>
  </si>
  <si>
    <t>3.a.i</t>
  </si>
  <si>
    <t>Wire-to-wire contact / contamination</t>
  </si>
  <si>
    <t>3.a.ii</t>
  </si>
  <si>
    <t>3.a.iii</t>
  </si>
  <si>
    <t>3.a.iv</t>
  </si>
  <si>
    <t>3.a.v</t>
  </si>
  <si>
    <t>3.a.vi</t>
  </si>
  <si>
    <t>3.a.vii</t>
  </si>
  <si>
    <t>3.a.viii</t>
  </si>
  <si>
    <t>3.a.ix</t>
  </si>
  <si>
    <t>3.a.x</t>
  </si>
  <si>
    <t>4. Contamination</t>
  </si>
  <si>
    <t>4.a.i</t>
  </si>
  <si>
    <t>4.a.ii</t>
  </si>
  <si>
    <t>4.a.iii</t>
  </si>
  <si>
    <t>4.a.iv</t>
  </si>
  <si>
    <t>4.a.v</t>
  </si>
  <si>
    <t>4.a.vi</t>
  </si>
  <si>
    <t>4.a.vii</t>
  </si>
  <si>
    <t>4.a.viii</t>
  </si>
  <si>
    <t>4.a.ix</t>
  </si>
  <si>
    <t>4.a.x</t>
  </si>
  <si>
    <t>5.a.i</t>
  </si>
  <si>
    <t>5.a.ii</t>
  </si>
  <si>
    <t>5.a.iii</t>
  </si>
  <si>
    <t>5.a.iv</t>
  </si>
  <si>
    <t>5.a.v</t>
  </si>
  <si>
    <t>5.a.vi</t>
  </si>
  <si>
    <t>5.a.vii</t>
  </si>
  <si>
    <t>5.a.viii</t>
  </si>
  <si>
    <t>5.a.ix</t>
  </si>
  <si>
    <t>5.a.x</t>
  </si>
  <si>
    <t>6. Vandalism / Theft</t>
  </si>
  <si>
    <t>6.a.i</t>
  </si>
  <si>
    <t>6.a.ii</t>
  </si>
  <si>
    <t>6.a.iii</t>
  </si>
  <si>
    <t>6.a.iv</t>
  </si>
  <si>
    <t>6.a.v</t>
  </si>
  <si>
    <t>6.a.vi</t>
  </si>
  <si>
    <t>6.a.vii</t>
  </si>
  <si>
    <t>6.a.viii</t>
  </si>
  <si>
    <t>6.a.ix</t>
  </si>
  <si>
    <t>6.a.x</t>
  </si>
  <si>
    <t>7. Other</t>
  </si>
  <si>
    <t>7.a.i</t>
  </si>
  <si>
    <t>All Other</t>
  </si>
  <si>
    <t>7.a.ii</t>
  </si>
  <si>
    <t>7.a.iii</t>
  </si>
  <si>
    <t>7.a.iv</t>
  </si>
  <si>
    <t>7.a.v</t>
  </si>
  <si>
    <t>7.a.vi</t>
  </si>
  <si>
    <t>7.a.vii</t>
  </si>
  <si>
    <t>7.a.viii</t>
  </si>
  <si>
    <t>7.a.ix</t>
  </si>
  <si>
    <t>7.a.x</t>
  </si>
  <si>
    <t>8. Unknown</t>
  </si>
  <si>
    <t>8.a.i</t>
  </si>
  <si>
    <t>Unknown</t>
  </si>
  <si>
    <t>8.a.ii</t>
  </si>
  <si>
    <t>8.a.iii</t>
  </si>
  <si>
    <t>8.a.iv</t>
  </si>
  <si>
    <t>8.a.v</t>
  </si>
  <si>
    <t>8.a.vi</t>
  </si>
  <si>
    <t>8.a.vii</t>
  </si>
  <si>
    <t>8.a.viii</t>
  </si>
  <si>
    <t>8.a.ix</t>
  </si>
  <si>
    <t>8.a.x</t>
  </si>
  <si>
    <t>Table 8: State of service territory and utility equipment</t>
  </si>
  <si>
    <t>1. State of service territory and equipment in urban areas</t>
  </si>
  <si>
    <t>Circuit miles (including WUI and non-WUI)</t>
  </si>
  <si>
    <t>Circuit miles</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</si>
  <si>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</si>
  <si>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</si>
  <si>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</si>
  <si>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</si>
  <si>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</si>
  <si>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</si>
  <si>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</si>
  <si>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</si>
  <si>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</si>
  <si>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</si>
  <si>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</si>
  <si>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</si>
  <si>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</si>
  <si>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</si>
  <si>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</si>
  <si>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</si>
  <si>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</si>
  <si>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</si>
  <si>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</si>
  <si>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</si>
  <si>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</si>
  <si>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</si>
  <si>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</si>
  <si>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</si>
  <si>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</si>
  <si>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</si>
  <si>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</si>
  <si>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</si>
  <si>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</si>
  <si>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</si>
  <si>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</si>
  <si>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</si>
  <si>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</si>
  <si>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</si>
  <si>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</si>
  <si>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</si>
  <si>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</si>
  <si>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</si>
  <si>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</si>
  <si>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</si>
  <si>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</si>
  <si>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</si>
  <si>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</si>
  <si>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</si>
  <si>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</si>
  <si>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</si>
  <si>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</si>
  <si>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</si>
  <si>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</si>
  <si>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</si>
  <si>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</si>
  <si>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</si>
  <si>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</si>
  <si>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</si>
  <si>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</si>
  <si>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</si>
  <si>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</si>
  <si>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</si>
  <si>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</si>
  <si>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</si>
  <si>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Circuit miles of overhead distribution lines planned for upgrades (including WUI and non-WUI)</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</si>
  <si>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</si>
  <si>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</si>
  <si>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</si>
  <si>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</si>
  <si>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</si>
  <si>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</si>
  <si>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</si>
  <si>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</si>
  <si>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"PSPS" = Public Safety Power Shutoff</t>
  </si>
  <si>
    <t>Table 11: Recent use of PSPS and other PSPS metrics</t>
  </si>
  <si>
    <t>1. Recent use of PSPS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</si>
  <si>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</si>
  <si>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</si>
  <si>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</si>
  <si>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</si>
  <si>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</si>
  <si>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</si>
  <si>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</si>
  <si>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</si>
  <si>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</si>
  <si>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Customer hours of unplanned outages, not including PSPS (total)</t>
  </si>
  <si>
    <t>Total customer hours of unplanned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</si>
  <si>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</si>
  <si>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</si>
  <si>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</si>
  <si>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</si>
  <si>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</si>
  <si>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</si>
  <si>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</si>
  <si>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</si>
  <si>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</si>
  <si>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</si>
  <si>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</si>
  <si>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</si>
  <si>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</si>
  <si>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</si>
  <si>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</si>
  <si>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</si>
  <si>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</si>
  <si>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</si>
  <si>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</si>
  <si>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</si>
  <si>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</si>
  <si>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=4.a. / 4.c.</t>
  </si>
  <si>
    <t>4.f.</t>
  </si>
  <si>
    <t>% of medical baseline customers notified prior to a PSPS event impacting them</t>
  </si>
  <si>
    <t>5. Other PSPS metrics</t>
  </si>
  <si>
    <t>Number of PSPS de-energizations</t>
  </si>
  <si>
    <t>Number of de-energizations</t>
  </si>
  <si>
    <t>Number of customers located on de-energized circuit</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</si>
  <si>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</si>
  <si>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</si>
  <si>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</si>
  <si>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</si>
  <si>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</si>
  <si>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</si>
  <si>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</si>
  <si>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</si>
  <si>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</si>
  <si>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</si>
  <si>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</si>
  <si>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</si>
  <si>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</si>
  <si>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</si>
  <si>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Table 12: Mitigation initiative financials</t>
  </si>
  <si>
    <t>CAPEX ($ thousands)</t>
  </si>
  <si>
    <t>OPEX ($ thousands)</t>
  </si>
  <si>
    <t>Line miles treated</t>
  </si>
  <si>
    <t>Alternative units (if used)</t>
  </si>
  <si>
    <t>Line miles to be treated</t>
  </si>
  <si>
    <t>Territory</t>
  </si>
  <si>
    <t>HFTD</t>
  </si>
  <si>
    <t>WMP Table # / Category</t>
  </si>
  <si>
    <t>WMP Initiative #</t>
  </si>
  <si>
    <t>Initative activity</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</si>
  <si>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</si>
  <si>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</si>
  <si>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</si>
  <si>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</si>
  <si>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</si>
  <si>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</si>
  <si>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</si>
  <si>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</si>
  <si>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</si>
  <si>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</si>
  <si>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</si>
  <si>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</si>
  <si>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</si>
  <si>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7.3.1.1.</t>
  </si>
  <si>
    <t xml:space="preserve">A summarized risk map that shows the overall ignition probability and estimated wildfire consequence along the electric lines and equipment  </t>
  </si>
  <si>
    <t>7.3.1.2.</t>
  </si>
  <si>
    <t xml:space="preserve">Climate-driven risk map and modelling based on various relevant weather scenarios </t>
  </si>
  <si>
    <t>7.3.1.3.</t>
  </si>
  <si>
    <t xml:space="preserve">Ignition probability mapping showing the probability of ignition along the electric lines and equipment  </t>
  </si>
  <si>
    <t>7.3.1.4.</t>
  </si>
  <si>
    <t xml:space="preserve">Initiative mapping and estimation of wildfire and PSPS risk-reduction impact </t>
  </si>
  <si>
    <t>7.3.1.5.</t>
  </si>
  <si>
    <t xml:space="preserve">Match drop simulations showing the potential wildfire consequence of ignitions that occur along the electric lines and equipment  </t>
  </si>
  <si>
    <t>7.3.2.1.</t>
  </si>
  <si>
    <t xml:space="preserve">Advanced weather monitoring and weather stations </t>
  </si>
  <si>
    <t>7.3.2.2.</t>
  </si>
  <si>
    <t xml:space="preserve">Continuous monitoring sensors </t>
  </si>
  <si>
    <t>7.3.2.3.</t>
  </si>
  <si>
    <t xml:space="preserve">Fault indicators for detecting faults on electric lines and equipment  </t>
  </si>
  <si>
    <t>7.3.2.4.</t>
  </si>
  <si>
    <t xml:space="preserve">Forecast of a fire risk index, fire potential index, or similar  </t>
  </si>
  <si>
    <t>7.3.2.5.</t>
  </si>
  <si>
    <t xml:space="preserve">Personnel monitoring areas of electric lines and equipment in elevated fire risk conditions  </t>
  </si>
  <si>
    <t>7.3.2.6.</t>
  </si>
  <si>
    <t xml:space="preserve">Weather forecasting and estimating impacts on electric lines and equipment  </t>
  </si>
  <si>
    <t>7.3.3.1.</t>
  </si>
  <si>
    <t xml:space="preserve">Capacitor maintenance and replacement program  </t>
  </si>
  <si>
    <t>7.3.3.2.</t>
  </si>
  <si>
    <t xml:space="preserve">Circuit breaker maintenance and installation to de-energize lines upon detecting a fault  </t>
  </si>
  <si>
    <t>7.3.3.3.</t>
  </si>
  <si>
    <t xml:space="preserve">Covered conductor installation  </t>
  </si>
  <si>
    <t>7.3.3.4.</t>
  </si>
  <si>
    <t xml:space="preserve">Covered conductor maintenance </t>
  </si>
  <si>
    <t>7.3.3.5.</t>
  </si>
  <si>
    <t xml:space="preserve">Crossarm maintenance, repair, and replacement  </t>
  </si>
  <si>
    <t>7.3.3.6.</t>
  </si>
  <si>
    <t xml:space="preserve">Distribution pole replacement and reinforcement, including with composite poles  </t>
  </si>
  <si>
    <t>7.3.3.7.</t>
  </si>
  <si>
    <t xml:space="preserve">Expulsion fuse replacement  </t>
  </si>
  <si>
    <t>7.3.3.8.</t>
  </si>
  <si>
    <t xml:space="preserve">Grid topology improvements to mitigate or reduce PSPS events  </t>
  </si>
  <si>
    <t>7.3.3.9.</t>
  </si>
  <si>
    <t xml:space="preserve">Installation of system automation equipment </t>
  </si>
  <si>
    <t>7.3.3.10.</t>
  </si>
  <si>
    <t xml:space="preserve">Maintenance, repair, and replacement of connectors, including hotline clamps  </t>
  </si>
  <si>
    <t>7.3.3.11.</t>
  </si>
  <si>
    <t xml:space="preserve">Mitigation of impact on customers and other residents affected during PSPS event  </t>
  </si>
  <si>
    <t>7.3.3.12.</t>
  </si>
  <si>
    <t xml:space="preserve">Other corrective action  </t>
  </si>
  <si>
    <t>7.3.3.13.</t>
  </si>
  <si>
    <t xml:space="preserve">Pole loading infrastructure hardening and replacement program based on pole loading assessment program </t>
  </si>
  <si>
    <t>7.3.3.14.</t>
  </si>
  <si>
    <t xml:space="preserve">Transformers maintenance and replacement  </t>
  </si>
  <si>
    <t>7.3.3.15.</t>
  </si>
  <si>
    <t xml:space="preserve">Transmission tower maintenance and replacement  </t>
  </si>
  <si>
    <t>7.3.3.16.</t>
  </si>
  <si>
    <t xml:space="preserve">Undergrounding of electric lines and/or equipment  </t>
  </si>
  <si>
    <t>7.3.3.17.</t>
  </si>
  <si>
    <t xml:space="preserve">Updates to grid topology to minimize risk of ignition in HFTDs  </t>
  </si>
  <si>
    <t>7.3.4.1.</t>
  </si>
  <si>
    <t xml:space="preserve">Detailed inspections of distribution electric lines and equipment  </t>
  </si>
  <si>
    <t>7.3.4.2.</t>
  </si>
  <si>
    <t xml:space="preserve">Detailed inspections of transmission electric lines and equipment  </t>
  </si>
  <si>
    <t>7.3.4.3.</t>
  </si>
  <si>
    <t xml:space="preserve">Improvement of inspections </t>
  </si>
  <si>
    <t>7.3.4.4.</t>
  </si>
  <si>
    <t xml:space="preserve">Infrared inspections of distribution electric lines and equipment  </t>
  </si>
  <si>
    <t>7.3.4.5.</t>
  </si>
  <si>
    <t xml:space="preserve">Infrared inspections of transmission electric lines and equipment  </t>
  </si>
  <si>
    <t>7.3.4.6.</t>
  </si>
  <si>
    <t xml:space="preserve">Intrusive pole inspections  </t>
  </si>
  <si>
    <t>7.3.4.7.</t>
  </si>
  <si>
    <t xml:space="preserve">LiDAR inspections of distribution electric lines and equipment </t>
  </si>
  <si>
    <t>7.3.4.8.</t>
  </si>
  <si>
    <t xml:space="preserve">LiDAR inspections of transmission electric lines and equipment </t>
  </si>
  <si>
    <t>7.3.4.9.</t>
  </si>
  <si>
    <t xml:space="preserve">Other discretionary inspection of distribution electric lines and equipment, beyond inspections mandated by rules and regulations  </t>
  </si>
  <si>
    <t>7.3.4.10.</t>
  </si>
  <si>
    <t xml:space="preserve">Other discretionary inspection of transmission electric lines and </t>
  </si>
  <si>
    <t>7.3.4.11.</t>
  </si>
  <si>
    <t xml:space="preserve">Patrol inspections of distribution electric lines and equipment  </t>
  </si>
  <si>
    <t>7.3.4.12.</t>
  </si>
  <si>
    <t xml:space="preserve">Patrol inspections of transmission electric lines and equipment  </t>
  </si>
  <si>
    <t>7.3.4.13.</t>
  </si>
  <si>
    <t xml:space="preserve">Pole loading assessment program to determine safety factor  </t>
  </si>
  <si>
    <t>7.3.4.14.</t>
  </si>
  <si>
    <t xml:space="preserve">Quality assurance / quality control of inspections  </t>
  </si>
  <si>
    <t>7.3.4.15.</t>
  </si>
  <si>
    <t xml:space="preserve">Substation inspections  </t>
  </si>
  <si>
    <t>7.3.5.1.</t>
  </si>
  <si>
    <t xml:space="preserve">Additional efforts to manage community and environmental impacts </t>
  </si>
  <si>
    <t>7.3.5.2.</t>
  </si>
  <si>
    <t>Detailed inspections and management practices for vegetation clearances around distribution electrical lines and equipment</t>
  </si>
  <si>
    <t>7.3.5.3.</t>
  </si>
  <si>
    <t>Detailed inspections and management practices for vegetation clearances around transmission electrical lines and equipment</t>
  </si>
  <si>
    <t>7.3.5.4.</t>
  </si>
  <si>
    <t xml:space="preserve">Emergency response vegetation management due to red flag warning or other urgent weather conditions   </t>
  </si>
  <si>
    <t>7.3.5.5.</t>
  </si>
  <si>
    <t xml:space="preserve">Fuel management (including all wood management) and management of “slash” from vegetation management activities </t>
  </si>
  <si>
    <t>7.3.5.6.</t>
  </si>
  <si>
    <t>7.3.5.7.</t>
  </si>
  <si>
    <t>Remote sensing inspections of vegetation around distribution electric lines and equipment</t>
  </si>
  <si>
    <t>7.3.5.8.</t>
  </si>
  <si>
    <t>Remote sensing inspections of vegetation around transmission electric lines and equipment</t>
  </si>
  <si>
    <t>7.3.5.9.</t>
  </si>
  <si>
    <t xml:space="preserve">Other discretionary inspections of vegetation around distribution electric lines and equipment </t>
  </si>
  <si>
    <t>7.3.5.10.</t>
  </si>
  <si>
    <t xml:space="preserve">Other discretionary inspections of vegetation around transmission electric lines and equipment 
</t>
  </si>
  <si>
    <t>7.3.5.11.</t>
  </si>
  <si>
    <t xml:space="preserve">Patrol inspections of vegetation around distribution electric lines and equipment </t>
  </si>
  <si>
    <t>7.3.5.12.</t>
  </si>
  <si>
    <t xml:space="preserve">Patrol inspections of vegetation around transmission electric lines and equipment </t>
  </si>
  <si>
    <t>7.3.5.13.</t>
  </si>
  <si>
    <t>Quality assurance / quality control of vegetation management</t>
  </si>
  <si>
    <t>7.3.5.14.</t>
  </si>
  <si>
    <t xml:space="preserve">Recruiting and training of vegetation management personnel  </t>
  </si>
  <si>
    <t>7.3.5.15.</t>
  </si>
  <si>
    <t xml:space="preserve">Identification and remediation of “at-risk species” </t>
  </si>
  <si>
    <t>7.3.5.16.</t>
  </si>
  <si>
    <t xml:space="preserve">Removal and remediation of trees with strike potential to electric lines and equipment  </t>
  </si>
  <si>
    <t>7.3.5.17.</t>
  </si>
  <si>
    <t xml:space="preserve">Substation inspection </t>
  </si>
  <si>
    <t>7.3.5.18.</t>
  </si>
  <si>
    <t xml:space="preserve">Substation vegetation management  </t>
  </si>
  <si>
    <t>7.3.5.19.</t>
  </si>
  <si>
    <t>Vegetation management enterprise system</t>
  </si>
  <si>
    <t>7.3.5.20</t>
  </si>
  <si>
    <t>7.3.5.21</t>
  </si>
  <si>
    <t xml:space="preserve">Vegetation management activities post-fire </t>
  </si>
  <si>
    <t>7.3.6.1.</t>
  </si>
  <si>
    <t xml:space="preserve">Automatic recloser operations  </t>
  </si>
  <si>
    <t>7.3.6.2.</t>
  </si>
  <si>
    <t xml:space="preserve">Crew-accompanying ignition prevention and suppression resources and services </t>
  </si>
  <si>
    <t>7.3.6.3.</t>
  </si>
  <si>
    <t xml:space="preserve">Personnel work procedures and training in conditions of elevated fire risk  </t>
  </si>
  <si>
    <t>7.3.6.4.</t>
  </si>
  <si>
    <t xml:space="preserve">Protocols for PSPS re-energization </t>
  </si>
  <si>
    <t>7.3.6.5.</t>
  </si>
  <si>
    <t xml:space="preserve">PSPS events and mitigation of PSPS impacts  </t>
  </si>
  <si>
    <t>7.3.6.6.</t>
  </si>
  <si>
    <t xml:space="preserve">Stationed and on-call ignition prevention and suppression resources and services </t>
  </si>
  <si>
    <t>7.3.7.1.</t>
  </si>
  <si>
    <t xml:space="preserve">Centralized repository for data </t>
  </si>
  <si>
    <t>7.3.7.2.</t>
  </si>
  <si>
    <t xml:space="preserve">Collaborative research on utility ignition and/or wildfire </t>
  </si>
  <si>
    <t>7.3.7.3.</t>
  </si>
  <si>
    <t xml:space="preserve">Documentation and disclosure of wildfire-related data and algorithms </t>
  </si>
  <si>
    <t>7.3.7.4.</t>
  </si>
  <si>
    <t xml:space="preserve">Tracking and analysis of near miss data </t>
  </si>
  <si>
    <t>7.3.8.1.</t>
  </si>
  <si>
    <t xml:space="preserve">Allocation methodology development and application </t>
  </si>
  <si>
    <t>7.3.8.2.</t>
  </si>
  <si>
    <t xml:space="preserve">Risk reduction scenario development and analysis </t>
  </si>
  <si>
    <t>7.3.8.3.</t>
  </si>
  <si>
    <t>Risk spend efficiency analysis</t>
  </si>
  <si>
    <t>7.3.9.1.</t>
  </si>
  <si>
    <t xml:space="preserve">Adequate and trained workforce for service restoration </t>
  </si>
  <si>
    <t>7.3.9.2.</t>
  </si>
  <si>
    <t xml:space="preserve">Community outreach, public awareness, and communications efforts </t>
  </si>
  <si>
    <t>7.3.9.3</t>
  </si>
  <si>
    <t xml:space="preserve">Customer support in emergencies </t>
  </si>
  <si>
    <t>7.3.9.4.</t>
  </si>
  <si>
    <t xml:space="preserve">Disaster and emergency preparedness plan </t>
  </si>
  <si>
    <t>7.3.9.5.</t>
  </si>
  <si>
    <t xml:space="preserve">Preparedness and planning for service restoration </t>
  </si>
  <si>
    <t>7.3.9.6.</t>
  </si>
  <si>
    <t xml:space="preserve">Protocols in place to learn from wildfire events </t>
  </si>
  <si>
    <t>7.3.10.1</t>
  </si>
  <si>
    <t xml:space="preserve">Community engagement </t>
  </si>
  <si>
    <t>7.3.10.2</t>
  </si>
  <si>
    <t xml:space="preserve">Cooperation and best practice sharing with agencies outside CA </t>
  </si>
  <si>
    <t>7.3.10.3</t>
  </si>
  <si>
    <t xml:space="preserve">Cooperation with suppression agencies </t>
  </si>
  <si>
    <t>7.3.10.4</t>
  </si>
  <si>
    <t xml:space="preserve">Forest service and fuel reduction cooperation and joint roadmap </t>
  </si>
  <si>
    <t>Wildifire Mitigation Plan Quarterly Data Report - non-spatial data template</t>
  </si>
  <si>
    <t>8. Fatalities resulting from utility wildfire mitigation initiatives</t>
  </si>
  <si>
    <t>N/A</t>
  </si>
  <si>
    <t>Non- HFTD</t>
  </si>
  <si>
    <t xml:space="preserve">Number of outage events caused by contact with vegetation </t>
  </si>
  <si>
    <t>Number of outage events not caused by contact with vegetation</t>
  </si>
  <si>
    <t>Number of wires down</t>
  </si>
  <si>
    <t>Number of Level 3 findings (distribution)</t>
  </si>
  <si>
    <t>Number of Level 1 findings (transmission)</t>
  </si>
  <si>
    <t>Number of Level 2 findings (transmission)</t>
  </si>
  <si>
    <t>Number of Level 1 findings (distribution)</t>
  </si>
  <si>
    <t>Number of Level 2 findings (distribution)</t>
  </si>
  <si>
    <t>Number of Level 3 findings (transmission)</t>
  </si>
  <si>
    <t>1. Risk Events</t>
  </si>
  <si>
    <t xml:space="preserve">Number of ignitions </t>
  </si>
  <si>
    <t>7. Number of utility-related ignitions</t>
  </si>
  <si>
    <t>6. Acreage burned by utility-related ignitions</t>
  </si>
  <si>
    <t>5. Structures damaged or destroyed by utility-related ignitions</t>
  </si>
  <si>
    <t xml:space="preserve">4. Value of assets destroyed by utility-related ignitions, listed by asset type </t>
  </si>
  <si>
    <t>Fatalities due to utility-related ignitions (total)</t>
  </si>
  <si>
    <t>Injuries due to utility-related igntions (total)</t>
  </si>
  <si>
    <t>Value of assets destroyed by utility-related ignitions (total)</t>
  </si>
  <si>
    <t>Number of structures destroyed by utility-related ignitions (total)</t>
  </si>
  <si>
    <t>Critical infrastructure damaged/destroyed by utility-rleated ignitions (total)</t>
  </si>
  <si>
    <t>Acreage burned by utility-rleated ignitions</t>
  </si>
  <si>
    <t>Protective equipment and device settings</t>
  </si>
  <si>
    <t>7.3.6.7</t>
  </si>
  <si>
    <t>Vegetation management to achieve clearances around electric lines and equipment</t>
  </si>
  <si>
    <t>NA</t>
  </si>
  <si>
    <t>2019 values account for months June - December 2019 to align with prior record-keeping practices of June - May for WMP metric tracking periods.</t>
  </si>
  <si>
    <t>BVES does not have any equipment 65kV or above</t>
  </si>
  <si>
    <t>No data available prior to 2020</t>
  </si>
  <si>
    <t>Contracted 3rd party analysts or academic researchers could review open as well as closed work orders, BVES GIS databases, staff interviews, as well as spot-checking select items for confirmation of status.</t>
  </si>
  <si>
    <t>Number of poles assessed</t>
  </si>
  <si>
    <t>Count of poles assessed</t>
  </si>
  <si>
    <t>Identify # of inspected poles to reduce the number of pole failures &amp; possibility of fire</t>
  </si>
  <si>
    <t>Determine if plan is on schedule</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</si>
  <si>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</si>
  <si>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</si>
  <si>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</si>
  <si>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</si>
  <si>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</si>
  <si>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</si>
  <si>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</si>
  <si>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</si>
  <si>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</si>
  <si>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</si>
  <si>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</si>
  <si>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</si>
  <si>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</si>
  <si>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</si>
  <si>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Length of Covered Bare Wire (Circuit Miles)</t>
  </si>
  <si>
    <t>Miles of covered bare wire</t>
  </si>
  <si>
    <t>Demonstrates progress in covering bare wire</t>
  </si>
  <si>
    <t>Assess overall system hardening</t>
  </si>
  <si>
    <t>Percent of 34.5 kV System that is Overhead Bare Wire</t>
  </si>
  <si>
    <t>Inventory</t>
  </si>
  <si>
    <t>Percent of 34.5 kV  System that is Underground</t>
  </si>
  <si>
    <t>Percent of 34.5 kV System that is underground</t>
  </si>
  <si>
    <t xml:space="preserve">Inventory </t>
  </si>
  <si>
    <t>Percent of 34.5 kV  System that is Covered Wire</t>
  </si>
  <si>
    <t>Percent of 4 kV System that is Overhead Bare Wire</t>
  </si>
  <si>
    <t>Percent of 34.5 kV System that is overhead</t>
  </si>
  <si>
    <t>Percent of 4 kV  System that is Underground</t>
  </si>
  <si>
    <t>Percent of 4 kV System that is underground</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</si>
  <si>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</si>
  <si>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</si>
  <si>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</si>
  <si>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</si>
  <si>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</si>
  <si>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</si>
  <si>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</si>
  <si>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</si>
  <si>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</si>
  <si>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</si>
  <si>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</si>
  <si>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</si>
  <si>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</si>
  <si>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</si>
  <si>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SAIDI due to PSPS</t>
  </si>
  <si>
    <t>SAIDI Reliability Performance impacts due to PSPS</t>
  </si>
  <si>
    <t>Identify impacts to SAIDI performance from PSPS events</t>
  </si>
  <si>
    <t>Monitor the need for PSPS events over time as an indicator of changing climatic and weather patterns</t>
  </si>
  <si>
    <t>Number of NFDRS “Very Dry” and “Dry” Days</t>
  </si>
  <si>
    <t>Count of NFDRS "very dry" and "dry" days</t>
  </si>
  <si>
    <t>Number of PSPS Events</t>
  </si>
  <si>
    <t>Count of PSPS events</t>
  </si>
  <si>
    <t>Maximum recorded sustained winds Recorded</t>
  </si>
  <si>
    <t>Highest recorded sutained wind speed recorded</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</si>
  <si>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</si>
  <si>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</si>
  <si>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</si>
  <si>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</si>
  <si>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</si>
  <si>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</si>
  <si>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</si>
  <si>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Metric not recorded prior to 2018</t>
  </si>
  <si>
    <t>Metric not recorded prior to 2019. Year 2019 only includes pole number from June 2019 - December 2019 due to prior tracking cycle of June through May as opposed to calendar or fiscal year cycle.</t>
  </si>
  <si>
    <t>Metric not recorded prior to 2019 WMP
No data for May 2020</t>
  </si>
  <si>
    <t>Metric not recorded prior to 2019 WMP</t>
  </si>
  <si>
    <t>Metric not recorded prior to 2018
Metric reported total number at the end of the quarter.</t>
  </si>
  <si>
    <t>Metric not recorded prior to 2018
Metric reported total percentage at the end of the quarter.</t>
  </si>
  <si>
    <t>BVES has not initiated any PSPS activation to date.</t>
  </si>
  <si>
    <t>Metric not recorded prior to 2019 WMP.
BVES has missing monthly data for Feb. - June 2020</t>
  </si>
  <si>
    <t>Metric not recorded prior to 2019 WMP
BVES does not readily have Q2 2020 data available for this filing.</t>
  </si>
  <si>
    <t xml:space="preserve"> On July 19, 2018, a line worker and the owner of Teele Tree Services made contact with a high voltage power line and sustained non-fatal injuries. The injury did not require reporting  under CalOSHA guidelines but BVES chose to report the incident.</t>
  </si>
  <si>
    <t xml:space="preserve">The utility's weather consultant collects and reports data using the NFDRS and RFW systems for the utility's entire service territory as opposed to on a circuit-by-circuit basis; when a Red Flag Warning is issued for the San Bernardino Mountains, - including Big Bear Valley, which encompasses the entirey of BVES' service territory - the Warning applies to 100% of BVES' service territory, which is just 32 square miles. </t>
  </si>
  <si>
    <t>BVES does not have any Zone 1 HFTD designations</t>
  </si>
  <si>
    <t>The entirety of the utility's service territory is in HFTD Tier 2 with the exception of 1.27 miles of the Radford 34.5 kV line which are HFTD Tier 3. The data above apply to all of the circuits within the utility's service territory.</t>
  </si>
  <si>
    <t>BVES does not have any applicable non-HFTD designations</t>
  </si>
  <si>
    <t>Additional weather pattern metrics tracked located in Table 3</t>
  </si>
  <si>
    <t>Projected values based off quarterly average for 2016-2020</t>
  </si>
  <si>
    <t>BVES does not own/operate any overhead transmission lines that are 65kV or greater.</t>
  </si>
  <si>
    <t>Overload-Lightening were counted here because BVES's categories don’t align 1 to 1 and a reference to a blown fuse or trasformer was not made in the comments
Projected values based off quarterly average for 2016-2020</t>
  </si>
  <si>
    <t>BVES does not have any transmission circuits.</t>
  </si>
  <si>
    <t>Customer Count:
2016 - 23876
2017 - 23975
2018 - 24296
2019 - 24366
2020 - 24446
2021 - 21097
Quarterly average of years 2018 and 2019 for projected values.</t>
  </si>
  <si>
    <t>Quarterly average of years 2018 and 2019 for projected values.</t>
  </si>
  <si>
    <t>WMP Memorandum Account</t>
  </si>
  <si>
    <t>Exceeding Compliance</t>
  </si>
  <si>
    <t>GO 95</t>
  </si>
  <si>
    <t>BVES does not own or manage transmission lines/equipment rated at or above 65 kV.</t>
  </si>
  <si>
    <t>BVES does not have any service territory within the Non-HFTD or Zone 1</t>
  </si>
  <si>
    <t>No data available in 2015</t>
  </si>
  <si>
    <t>GRC</t>
  </si>
  <si>
    <t>WMP Memorandum Account and GRC</t>
  </si>
  <si>
    <t>In Compliance</t>
  </si>
  <si>
    <t>ESRB-8</t>
  </si>
  <si>
    <t>Circuit Miles Trimmed</t>
  </si>
  <si>
    <t>Number of Circuit Miles with VM trimming</t>
  </si>
  <si>
    <t>Account for circuit miles that receive tree trimming activities per quarter</t>
  </si>
  <si>
    <t>VM QCs</t>
  </si>
  <si>
    <t>Number of VM QCs performed</t>
  </si>
  <si>
    <t>Include metrics for the number of quality checks performed on vegtation management activities</t>
  </si>
  <si>
    <t>Number of Substations Inspected</t>
  </si>
  <si>
    <t>Accounting record for number of substations inspected quarterly</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</si>
  <si>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</si>
  <si>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</si>
  <si>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</si>
  <si>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</si>
  <si>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</si>
  <si>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Number of outreach performed</t>
  </si>
  <si>
    <t>7.3.3.3.3</t>
  </si>
  <si>
    <t>7.3.3.6.2</t>
  </si>
  <si>
    <t>7.3.3.6.3</t>
  </si>
  <si>
    <t>7.3.3.6.4</t>
  </si>
  <si>
    <t>7.3.3.9.2</t>
  </si>
  <si>
    <t>7.3.3.9.3</t>
  </si>
  <si>
    <t>7.3.3.11.2</t>
  </si>
  <si>
    <t>7.3.3.12.2</t>
  </si>
  <si>
    <t>7.3.4.9.2</t>
  </si>
  <si>
    <t>7.3.5.9.2</t>
  </si>
  <si>
    <t>D. 19-08-027</t>
  </si>
  <si>
    <t xml:space="preserve">R. 18-10-007 </t>
  </si>
  <si>
    <t>GO 95; GO 165</t>
  </si>
  <si>
    <t>Go 95</t>
  </si>
  <si>
    <t>D.19-08-027</t>
  </si>
  <si>
    <t>GO-95</t>
  </si>
  <si>
    <t>GRC and Fire Hazard Prevt. Memorandum Account</t>
  </si>
  <si>
    <t>R.18-12-005</t>
  </si>
  <si>
    <t>GO 166</t>
  </si>
  <si>
    <t>GO 167</t>
  </si>
  <si>
    <t>R. 18-12-005</t>
  </si>
  <si>
    <t>CEMA, if applicable</t>
  </si>
  <si>
    <t>Bear Valley Electric Service, Inc.</t>
  </si>
  <si>
    <t>New metric being recorded as of Q1 2022</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</si>
  <si>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this quarter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</si>
  <si>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</si>
  <si>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this  submission.</t>
  </si>
  <si>
    <t>The entirety of the utility's service territory is in HFTD Tier 2 with the exception of 1.27 miles of the Radford 34.5 kV line which are HFTD Tier 3. The data above apply to all of the circuits within the utility's service territory.
As of Q1 2022, Tier 3 circuit miles for the Radford line was corrected to 1.5 miles versus previously recorded units ofm 1.27 circuit miles</t>
  </si>
  <si>
    <t>BVES has not historically tracked these types of hazard warnings prior to 2020. Going forward, BVES will include this metric with ongoing recordkeeping as confirmed with the utility's weather monitoring third-party.
Q3 2021 QDR Update: Additional data was made available for Q1 following Q3 filling and the entries were updated</t>
  </si>
  <si>
    <r>
      <t>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t>
    </r>
    <r>
      <rPr>
        <b/>
        <sz val="10"/>
        <rFont val="Calibri"/>
        <family val="2"/>
        <scheme val="minor"/>
      </rPr>
      <t xml:space="preserve">
</t>
    </r>
    <r>
      <rPr>
        <sz val="9"/>
        <rFont val="Calibri"/>
        <family val="2"/>
        <scheme val="minor"/>
      </rPr>
      <t xml:space="preserve">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</si>
  <si>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BVES uses this entry for "not known" or N/A as the option is not provided.</t>
  </si>
  <si>
    <t>BVES does not have Non-HFTD or Tier 1 designations</t>
  </si>
  <si>
    <t>All planned weather stations deployed by 2021</t>
  </si>
  <si>
    <t>All planned HD cameras deployed by 2021</t>
  </si>
  <si>
    <t>Situational Awareness Hardware Program // Fault Indicator Installation Project
BVES is monitoring Down wire Detection Technology and once the technology is ready for field use, BVES will develop a Down Wire Detection Installment Program in future WMPs.</t>
  </si>
  <si>
    <t>GO 166 Standard 1.E</t>
  </si>
  <si>
    <t>BVES's Subject Matter Expert evaluates the frequency of potential ignition events versus a set of impact categories (reliability, compliance, quality of service, safety and environmental) to develop total risk impact and scores.
In addition, no specific incremental  spend has been identified for this initiative.  Bear Valley Electric Service does not have a proprietary model or methodology for evaluating the potential impact of ignitions. 
Additional modeling support will be added in 2022 through Technosylva</t>
  </si>
  <si>
    <t>During high fire threat weather that could lead to PSPS events, BVES does deploy crews to monitor conditions in the field, in the high threat areas.</t>
  </si>
  <si>
    <t xml:space="preserve">Bear Valley Electric Service has 25 capacitor locations and maintenance and replacement is included in the company's standard inspection, maintenance, and replacement protocols. The capacitors are fixed (either on service or off service) and part of our Overhead Facility Patrol and Inspection program objectives is to ensure they are not leaking or visually damaged. </t>
  </si>
  <si>
    <t>Circuit breakers are generally installed for all distribution circuits to detect fault current and protect equipment in the event that a fault is detected. 
Circuit breaker replacement and maintenance is included in the company’s standard inspection, maintenance, and replacement protocols. Any enhanced inspections or accelerated correction timeframe/replacements are captured in Asset management and inspections under Section 7.3 of the WMP. Installation of system automation equipment.</t>
  </si>
  <si>
    <t>Covered Conductor Project - (4kV &amp; 34 kV Systems)
2019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t>
  </si>
  <si>
    <t xml:space="preserve">BVES will continue to evaluate covered conductor maintenance initiatives specific to wildfire mitigation. </t>
  </si>
  <si>
    <t>Routine crossarm maintenance, repair, and replacement are included in the company’s standard inspection and correction programs, with an accelerated timeline for correction under the company’s Inspection program improvement</t>
  </si>
  <si>
    <t>Test all poles to loading standards, GO95 requirements, intrusive inspection criteria and age and then, replaces or remediates non-compliant poles.</t>
  </si>
  <si>
    <t>Replaces all conventional (expulsion) fuses with current limiting (ELF) and electronic fuses (Fuse TripSavers). Completed in 2021</t>
  </si>
  <si>
    <t xml:space="preserve">Install grid automation. Fully instruments and automates BVES grid. Consists of installing a service area wide network operating on a SCADA system, substation automation, remote fault indicators, remote metering and power sensors and remote switching equipment to enable BVES to significantly improve its capability to detect and isolate faults rapidly before ever rolling out a crew. </t>
  </si>
  <si>
    <t>Fault Isolation Localization and Service Restoration (FLISR)</t>
  </si>
  <si>
    <t>Other grid design and system hardening programs include, as a component, grid topology improvements to minimize the risk of ignition in the HFTD. BVES recognizes that it is challenging to mitigate wildfire risk through grid topology changes alone and therefore focuses more on augmentation of existing circuitry through system hardening efforts .</t>
  </si>
  <si>
    <t>Contract Exacter Services. Conduct survey of BVES overhead system on 3-year cycle using infrared, ultrasonic and EMI sensors. Approximately 1/3 of OH system surveyed each year.” to read: “Contract Exacter Services. Conducted survey of BVES overhead system using infrared, ultrasonic and EMI sensors.</t>
  </si>
  <si>
    <t>Conduct LiDAR surveys of BVES overhead system on a semi-annual basis.</t>
  </si>
  <si>
    <t xml:space="preserve">BVES has a contract with a supplier t conduct annual 3rd Part Ground Patrols. </t>
  </si>
  <si>
    <t>Increases vegetation clearances, criterial for tree removals, and eliminates overhang on sub-transmission.  These are above the 2017 baseline vegetation clearances that were in effect before CPUC Decision 17-12-024 was adopted.</t>
  </si>
  <si>
    <t>BVES will be contracting for UAV HD Imagery in 2021</t>
  </si>
  <si>
    <t>Bear Valley Electric Service's patrol inspections of vegetation around distribution electric lines and equipment are fully captured in Detailed inspection of vegetation around distribution electric lines and equipment and Patrol inspections of distribution electric lines and equipment.</t>
  </si>
  <si>
    <t>Places a full-time contract utility forester as part of the BVES team. The job duties of the contract forester would include: 
Inspections: Inspect and evaluate circuits for hot spot locations, hazard tree identification and outage investigations. 
Auditing: Perform site-specific work audits to ensure contractors are performing within the specifications set forth by BVES. 
Customer Contacts/Issue Resolution: initiate or follow up in a timely and professional manner on all customer issues that may arise in a manner that will support the policies and procedures of BVES. This includes customer notifications, permit negotiations, conflict resolution, outage support/investigations and providing shared resources to construction, substation, lines and/or various work groups related to BVES’s Vegetation Management group. 
Administrative: Perform data entry, spreadsheet work, monitor crew activity sheets, track completed work, capture photo documentation of specific conditions and other administrative tasks as needed.
Developing Work Plans: Develop work plans that specify the pruning and removal requirements to maintain BVES ROWs. These plans will be developed in an efficient and straightforward manner for a seamless transition to the tree contractors.
Specialized Projects: Develop and manage specialized projects with an emphasis on reliability and risk management. Perform enhanced outage investigations, integrated storm hardening projects, performed risk assessment and prioritization studies, developed storm response protocols and implemented hazard tree programs that are focused on improving system safety.
Contractor Safety Observations: Observe contractors as they work and provide safety behavior modification to help ensure a program that is best in class not only in vegetation management, but safety as well.
RSE is an estimate based on latest available risk assessment.</t>
  </si>
  <si>
    <t>Remediation of at-risk species is a subset to the company’s vegetation management practices to achieve clearances around electric lines and equipment as well as being outlined in the reoccuring training of vegetation managment personnel. As such,  Bear Valley Electric Service does not have a specific wildfire mitigation initiative for remediation of at-risk species at this time.</t>
  </si>
  <si>
    <t>Removal and remediation of trees with strike potential to electric lines and equipment is a subset to the company’s vegetation management practices to achieve clearances around electric lines and equipment as described in reoccuring training of vegetation management personnel. As such,  Bear Valley Electric Service does not have a specific wildfire mitigation initiative for removal and remediation of trees with strike potential at this time.</t>
  </si>
  <si>
    <t>Substation vegetation management is a subset to the company’s overall vegetation management initiatives as described in Vegetation Management</t>
  </si>
  <si>
    <t>Substation inspections are a subset to the company’s overall vegetation management inspections as described in Detailed Inspection of vegetation around distribution e;ectric lines and equipemnt, and Recruitting and training of vegetation management personnel</t>
  </si>
  <si>
    <t>Vegetation management to achieve clearances around electric lines and equipment  is captured in Detailed Inspection of vegetation around distribution electric lines and equipemnt, and Recruitting and training of vegetation management personnel</t>
  </si>
  <si>
    <t>Bear Valley Electric Service does not currently deploy crew-accompanying ignition prevention and suppression resources and services as part of its routine operational practices. When an emergency occurs, BVES communicates and collaborates with local emergency response teams, which can include crew-accompanying ignition prevention and suppression resources and services. Additionally, during elevated risk conditions or during fire season, BVES leverages specific work practices and protocols and makes available specific resources and tools for use by operations personnel as included in Grid Operation and Protocols. However, BVES does not currently have a specific grid operations and protocols wildfire mitigation initiative focused on crew-accompanying ignition prevention and suppression resources and services. The use of these services will be re-evaluated and considered for future incorporation as part of the annual WMP review process.</t>
  </si>
  <si>
    <t>Wildfire Infrastructure Protection Teams. Roles and responsibilities for staff to respond to protect system infrastructure in case of emergencies.</t>
  </si>
  <si>
    <t xml:space="preserve">Bear Valley Electric Service considers re-energization after a PSPS event to be a subset of outage restoration and re-energization protocols generally included in Grid Operations and Protocol Therefore, the BVES does not have a separate protocol for PSPS. </t>
  </si>
  <si>
    <t>PSPS Protocols. Protocols and procedures to respond to and recover from de-energization events, which proactively prevent wildfires. Costs partially recovered. RSE is an estimate based on latest risk assessment.</t>
  </si>
  <si>
    <t>GIS Data Collection &amp; Sharing. Maintain and share Geographic Information System (GIS) database on system infrastructure for asset management and planning with key stakeholders.</t>
  </si>
  <si>
    <t>BVES will be enhancing its communications and notification plans across multiple customer groups and stakeholder continuing in 2022</t>
  </si>
  <si>
    <t>Emergency Reporting &amp; Procedures. Protocols and procedures for staff to respond to faults, emergencies, outages, disaster events (such as earthquake, wildfire, etc.), etc.</t>
  </si>
  <si>
    <t>Post-Incident Recovery, Restoration &amp; Remediation. Protocols and procedures to respond to and recover from any wildfire or related emergency events.</t>
  </si>
  <si>
    <t>This is a System Wide Initiative that targets all ignition probabilty drivers. As a System Wide Initiative, this initiative does not have a specified risk reduction or a risk spend efficiency. BVES' effort reduces the risk of escalation through  support of  accelerated restoration.</t>
  </si>
  <si>
    <t xml:space="preserve">While collaboration such as this is critical to the overall reduction of wildfire risk in the state of CA, Bear Valley Electric Service does not have program dedicated to cooperation with the forest service and fuel reduction and the development of a joint roadmap specific to this Wildfire Mitigation Plan. BVES views these efforts on an as-needed basis and incorporates additional efforts to manage community environments within other programs, such as those included in the company’s overall vegetation management and inspections programs. </t>
  </si>
  <si>
    <t>Added sub initiative</t>
  </si>
  <si>
    <t>7.3.3.9.4</t>
  </si>
  <si>
    <t>Installation of system automation equipment</t>
  </si>
  <si>
    <t>Added sub initiative - Server Room Upgrade</t>
  </si>
  <si>
    <t>7.3.2.2.2</t>
  </si>
  <si>
    <t>Added sub initiative - Online Diagnostic System Pilot</t>
  </si>
  <si>
    <t>Percent of 4 kV System that is overhead</t>
  </si>
  <si>
    <t>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</si>
</sst>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_);\(#,##0.0\);0.0_);@_)"/>
    <numFmt numFmtId="165" formatCode="\Q0"/>
    <numFmt numFmtId="166" formatCode="0&quot;.&quot;"/>
    <numFmt numFmtId="167" formatCode="0.000"/>
  </numFmts>
  <fonts count="14"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sz val="9"/>
      <name val="Calibri"/>
      <family val="2"/>
      <scheme val="minor"/>
    </font>
    <font>
      <b/>
      <sz val="1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s>
  <borders count="1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164" fontId="2" fillId="0" borderId="0"/>
    <xf numFmtId="43" fontId="4" fillId="0" borderId="0" applyFont="0" applyFill="0" applyBorder="0" applyAlignment="0" applyProtection="0"/>
  </cellStyleXfs>
  <cellXfs count="206">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2" xfId="0" applyFont="1" applyFill="1" applyBorder="1" applyAlignment="1">
      <alignment horizontal="left" vertical="top"/>
    </xf>
    <xf numFmtId="0" fontId="0" fillId="2" borderId="3" xfId="0" applyFont="1" applyFill="1" applyBorder="1" applyAlignment="1">
      <alignment horizontal="left" vertical="top"/>
    </xf>
    <xf numFmtId="0" fontId="0" fillId="2" borderId="2" xfId="0" applyFont="1" applyFill="1" applyBorder="1" applyAlignment="1">
      <alignment horizontal="left" vertical="top" wrapText="1"/>
    </xf>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0" xfId="0" applyFont="1" applyFill="1" applyBorder="1" applyAlignment="1">
      <alignment wrapText="1"/>
    </xf>
    <xf numFmtId="0" fontId="0" fillId="2" borderId="5" xfId="0" applyFont="1" applyFill="1" applyBorder="1" applyAlignment="1">
      <alignment horizontal="right"/>
    </xf>
    <xf numFmtId="166" fontId="6" fillId="2" borderId="4" xfId="1" applyNumberFormat="1" applyFont="1" applyFill="1" applyBorder="1" applyAlignment="1">
      <alignment horizontal="center" vertical="top"/>
    </xf>
    <xf numFmtId="166" fontId="6" fillId="2" borderId="6" xfId="1" applyNumberFormat="1" applyFont="1" applyFill="1" applyBorder="1" applyAlignment="1">
      <alignment horizontal="center" vertical="top"/>
    </xf>
    <xf numFmtId="0" fontId="4" fillId="2" borderId="0" xfId="0" applyFont="1" applyFill="1" applyBorder="1" applyAlignment="1">
      <alignment horizontal="left" vertical="top" wrapText="1"/>
    </xf>
    <xf numFmtId="0" fontId="4" fillId="2" borderId="7" xfId="0" applyFont="1" applyFill="1" applyBorder="1" applyAlignment="1">
      <alignment horizontal="left" vertical="top" wrapText="1"/>
    </xf>
    <xf numFmtId="166" fontId="6" fillId="2" borderId="8" xfId="1" applyNumberFormat="1" applyFont="1" applyFill="1" applyBorder="1" applyAlignment="1">
      <alignment horizontal="center" vertical="top"/>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0" fillId="3" borderId="10" xfId="0" applyFont="1" applyFill="1" applyBorder="1" applyAlignment="1">
      <alignment horizontal="left" vertical="top"/>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ont="1" applyFill="1" applyBorder="1" applyAlignment="1"/>
    <xf numFmtId="0" fontId="0" fillId="2" borderId="11" xfId="0" applyFont="1" applyFill="1" applyBorder="1" applyAlignment="1">
      <alignment horizontal="left" vertical="top"/>
    </xf>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ont="1" applyFill="1" applyBorder="1" applyAlignment="1">
      <alignment horizontal="left" vertical="top" wrapText="1"/>
    </xf>
    <xf numFmtId="0" fontId="0" fillId="2" borderId="12" xfId="0" applyFont="1" applyFill="1" applyBorder="1" applyAlignment="1">
      <alignment horizontal="left" vertical="top"/>
    </xf>
    <xf numFmtId="0" fontId="0" fillId="2" borderId="2" xfId="0" applyFont="1" applyFill="1" applyBorder="1" applyAlignment="1">
      <alignment vertical="top" wrapText="1"/>
    </xf>
    <xf numFmtId="0" fontId="0" fillId="2" borderId="3" xfId="0" applyFont="1" applyFill="1" applyBorder="1" applyAlignment="1">
      <alignment vertical="top" wrapText="1"/>
    </xf>
    <xf numFmtId="0" fontId="0" fillId="0" borderId="0" xfId="0" applyAlignment="1">
      <alignment vertical="top" wrapText="1"/>
    </xf>
    <xf numFmtId="0" fontId="7" fillId="0" borderId="0" xfId="0" applyFont="1"/>
    <xf numFmtId="0" fontId="0" fillId="2" borderId="12" xfId="0" applyFont="1" applyFill="1" applyBorder="1" applyAlignment="1">
      <alignment vertical="top" wrapText="1"/>
    </xf>
    <xf numFmtId="0" fontId="0" fillId="4" borderId="0" xfId="0" applyFont="1" applyFill="1" applyAlignment="1"/>
    <xf numFmtId="0" fontId="0" fillId="5" borderId="0" xfId="0" applyFont="1" applyFill="1" applyAlignment="1"/>
    <xf numFmtId="0" fontId="0" fillId="2" borderId="7" xfId="0" applyFont="1"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1" fillId="2" borderId="1" xfId="0" applyFont="1" applyFill="1" applyBorder="1" applyAlignment="1">
      <alignment horizontal="left" wrapText="1"/>
    </xf>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6" xfId="0" applyFill="1" applyBorder="1"/>
    <xf numFmtId="0" fontId="0" fillId="2" borderId="7" xfId="0" applyFill="1" applyBorder="1"/>
    <xf numFmtId="0" fontId="0" fillId="2" borderId="11" xfId="0" applyFill="1" applyBorder="1"/>
    <xf numFmtId="0" fontId="8"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9" fillId="2" borderId="0" xfId="0" applyFont="1" applyFill="1" applyAlignment="1"/>
    <xf numFmtId="0" fontId="0" fillId="0" borderId="0" xfId="0" applyFont="1"/>
    <xf numFmtId="0" fontId="0" fillId="0" borderId="0" xfId="0" applyAlignment="1">
      <alignment wrapText="1"/>
    </xf>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14" fontId="0" fillId="3" borderId="9" xfId="0" applyNumberFormat="1" applyFill="1" applyBorder="1"/>
    <xf numFmtId="0" fontId="9" fillId="2" borderId="0" xfId="0" applyFont="1" applyFill="1"/>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0" fillId="2" borderId="2" xfId="0" applyFill="1" applyBorder="1" applyAlignment="1">
      <alignment horizontal="left" vertical="top" wrapText="1"/>
    </xf>
    <xf numFmtId="0" fontId="0" fillId="2" borderId="12" xfId="0" applyFill="1" applyBorder="1" applyAlignment="1">
      <alignment horizontal="left" vertical="top"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0" fontId="0" fillId="2" borderId="12" xfId="0" applyFill="1" applyBorder="1" applyAlignment="1">
      <alignment horizontal="left" vertical="top"/>
    </xf>
    <xf numFmtId="0" fontId="10" fillId="2" borderId="0" xfId="0" applyFont="1" applyFill="1"/>
    <xf numFmtId="0" fontId="7" fillId="0" borderId="0" xfId="0" applyFont="1" applyAlignment="1">
      <alignment wrapText="1"/>
    </xf>
    <xf numFmtId="0" fontId="0" fillId="5" borderId="0" xfId="0" applyFont="1" applyFill="1" applyBorder="1" applyAlignment="1"/>
    <xf numFmtId="0" fontId="0" fillId="4" borderId="7" xfId="0" applyFont="1" applyFill="1" applyBorder="1" applyAlignment="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14" fontId="0" fillId="3" borderId="9" xfId="0" applyNumberFormat="1" applyFont="1" applyFill="1" applyBorder="1" applyAlignment="1" applyProtection="1"/>
    <xf numFmtId="0" fontId="0" fillId="2" borderId="0" xfId="0" applyFill="1" applyBorder="1" applyAlignment="1" applyProtection="1"/>
    <xf numFmtId="0" fontId="1" fillId="0" borderId="0" xfId="0" applyFo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2" borderId="2" xfId="0" applyFont="1" applyFill="1" applyBorder="1" applyAlignment="1" applyProtection="1">
      <alignment vertical="top" wrapText="1"/>
    </xf>
    <xf numFmtId="0" fontId="0" fillId="2" borderId="2" xfId="0" applyFont="1" applyFill="1" applyBorder="1" applyAlignment="1" applyProtection="1">
      <alignment horizontal="left" vertical="top"/>
    </xf>
    <xf numFmtId="0" fontId="0" fillId="2" borderId="3" xfId="0" applyFont="1" applyFill="1" applyBorder="1" applyAlignment="1" applyProtection="1">
      <alignment horizontal="left" vertical="top" wrapText="1"/>
    </xf>
    <xf numFmtId="0" fontId="0" fillId="0" borderId="0" xfId="0" applyAlignment="1" applyProtection="1">
      <alignment vertical="top" wrapText="1"/>
    </xf>
    <xf numFmtId="0" fontId="0" fillId="2" borderId="12" xfId="0" applyFont="1" applyFill="1" applyBorder="1" applyAlignment="1" applyProtection="1">
      <alignment vertical="top" wrapText="1"/>
    </xf>
    <xf numFmtId="0" fontId="0" fillId="2" borderId="3" xfId="0" applyFont="1" applyFill="1" applyBorder="1" applyAlignment="1" applyProtection="1">
      <alignment horizontal="left" vertical="top"/>
    </xf>
    <xf numFmtId="0" fontId="0" fillId="2" borderId="3" xfId="0" applyFont="1" applyFill="1" applyBorder="1" applyAlignment="1" applyProtection="1">
      <alignment vertical="top" wrapText="1"/>
    </xf>
    <xf numFmtId="0" fontId="7" fillId="0" borderId="0" xfId="0" applyFont="1" applyProtection="1"/>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3" borderId="2" xfId="0" applyFill="1" applyBorder="1" applyAlignment="1" applyProtection="1">
      <alignment horizontal="left" vertical="top" wrapText="1"/>
      <protection locked="0"/>
    </xf>
    <xf numFmtId="1" fontId="0" fillId="3" borderId="3" xfId="0" applyNumberFormat="1"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3" borderId="12" xfId="0" applyFill="1" applyBorder="1" applyAlignment="1" applyProtection="1">
      <alignment horizontal="left" vertical="top" wrapText="1"/>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3" xfId="0" applyFill="1" applyBorder="1" applyAlignment="1" applyProtection="1">
      <alignment horizontal="left" vertical="top" wrapText="1"/>
      <protection locked="0"/>
    </xf>
    <xf numFmtId="0" fontId="0" fillId="2" borderId="3" xfId="0"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ont="1" applyFill="1" applyBorder="1" applyAlignment="1">
      <alignment vertical="top" wrapText="1"/>
    </xf>
    <xf numFmtId="0" fontId="1" fillId="6" borderId="1" xfId="0" applyFont="1" applyFill="1" applyBorder="1" applyAlignment="1">
      <alignment horizontal="left" vertical="top"/>
    </xf>
    <xf numFmtId="0" fontId="0" fillId="6" borderId="12" xfId="0" applyFont="1" applyFill="1" applyBorder="1" applyAlignment="1">
      <alignment horizontal="left" vertical="top" wrapText="1"/>
    </xf>
    <xf numFmtId="0" fontId="3" fillId="6" borderId="0" xfId="0" applyFont="1" applyFill="1" applyBorder="1" applyAlignment="1">
      <alignment horizontal="left" vertical="top"/>
    </xf>
    <xf numFmtId="0" fontId="3" fillId="0" borderId="0" xfId="0" applyFont="1" applyFill="1" applyBorder="1" applyAlignment="1">
      <alignment horizontal="left" vertical="top"/>
    </xf>
    <xf numFmtId="0" fontId="0" fillId="6" borderId="0" xfId="0" applyFont="1" applyFill="1" applyBorder="1" applyAlignment="1"/>
    <xf numFmtId="0" fontId="0" fillId="6" borderId="3" xfId="0" applyFont="1" applyFill="1" applyBorder="1" applyAlignment="1">
      <alignment vertical="top" wrapText="1"/>
    </xf>
    <xf numFmtId="0" fontId="0" fillId="6" borderId="3" xfId="0" applyFont="1" applyFill="1" applyBorder="1" applyAlignment="1">
      <alignment horizontal="left" vertical="top"/>
    </xf>
    <xf numFmtId="0" fontId="0" fillId="4" borderId="0" xfId="0" applyFill="1"/>
    <xf numFmtId="0" fontId="0" fillId="6" borderId="2" xfId="0" applyFill="1" applyBorder="1" applyAlignment="1">
      <alignment horizontal="left" vertical="top" wrapText="1"/>
    </xf>
    <xf numFmtId="0" fontId="0" fillId="6" borderId="12" xfId="0" applyFill="1" applyBorder="1" applyAlignment="1">
      <alignment horizontal="left" vertical="top" wrapText="1"/>
    </xf>
    <xf numFmtId="0" fontId="0" fillId="0" borderId="0" xfId="0" applyFill="1"/>
    <xf numFmtId="0" fontId="1" fillId="0" borderId="0" xfId="0" applyFont="1" applyFill="1"/>
    <xf numFmtId="0" fontId="0" fillId="0" borderId="0" xfId="0" applyFill="1" applyAlignment="1">
      <alignment horizontal="left" vertical="top"/>
    </xf>
    <xf numFmtId="0" fontId="0" fillId="3" borderId="2"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3" borderId="2" xfId="0" applyFont="1" applyFill="1" applyBorder="1" applyAlignment="1">
      <alignment horizontal="left" vertical="top"/>
    </xf>
    <xf numFmtId="0" fontId="0" fillId="3" borderId="12" xfId="0" applyFont="1" applyFill="1" applyBorder="1" applyAlignment="1">
      <alignment horizontal="left" vertical="top"/>
    </xf>
    <xf numFmtId="0" fontId="0" fillId="3" borderId="3" xfId="0" applyFont="1" applyFill="1" applyBorder="1" applyAlignment="1">
      <alignment horizontal="left" vertical="top"/>
    </xf>
    <xf numFmtId="0" fontId="1" fillId="2" borderId="0" xfId="0" applyFont="1" applyFill="1" applyBorder="1" applyAlignment="1">
      <alignment wrapText="1"/>
    </xf>
    <xf numFmtId="14" fontId="0" fillId="0" borderId="0" xfId="0" applyNumberFormat="1" applyFill="1" applyBorder="1"/>
    <xf numFmtId="0" fontId="0" fillId="2" borderId="0" xfId="0" applyFont="1" applyFill="1" applyAlignment="1">
      <alignment horizontal="center"/>
    </xf>
    <xf numFmtId="0" fontId="1" fillId="2" borderId="8" xfId="0" applyFont="1" applyFill="1" applyBorder="1" applyAlignment="1">
      <alignment horizontal="left" vertical="top" wrapText="1"/>
    </xf>
    <xf numFmtId="14" fontId="0" fillId="3" borderId="9" xfId="0" applyNumberFormat="1" applyFont="1" applyFill="1" applyBorder="1" applyAlignment="1">
      <alignment horizontal="left" vertical="top"/>
    </xf>
    <xf numFmtId="0" fontId="1" fillId="2" borderId="1" xfId="0" applyFont="1" applyFill="1" applyBorder="1" applyAlignment="1">
      <alignment horizontal="center" wrapText="1"/>
    </xf>
    <xf numFmtId="0" fontId="0" fillId="2" borderId="3" xfId="0" applyFill="1" applyBorder="1" applyAlignment="1">
      <alignment horizontal="center" vertical="top" wrapText="1"/>
    </xf>
    <xf numFmtId="0" fontId="0" fillId="0" borderId="0" xfId="0" applyFill="1" applyBorder="1" applyAlignment="1">
      <alignment vertical="top" wrapText="1"/>
    </xf>
    <xf numFmtId="0" fontId="0" fillId="7" borderId="12" xfId="0" applyFill="1" applyBorder="1" applyAlignment="1">
      <alignment horizontal="left" vertical="top" wrapText="1"/>
    </xf>
    <xf numFmtId="0" fontId="1" fillId="2" borderId="0" xfId="0" applyFont="1" applyFill="1" applyBorder="1" applyAlignment="1">
      <alignment horizontal="left" vertical="top" wrapText="1"/>
    </xf>
    <xf numFmtId="0" fontId="1" fillId="2" borderId="0" xfId="0" applyFont="1" applyFill="1" applyBorder="1" applyAlignment="1">
      <alignment horizontal="left" vertical="top"/>
    </xf>
    <xf numFmtId="0" fontId="1" fillId="0" borderId="0" xfId="0" applyFont="1" applyFill="1" applyBorder="1" applyAlignment="1">
      <alignment horizontal="left" vertical="top"/>
    </xf>
    <xf numFmtId="0" fontId="0" fillId="0" borderId="0" xfId="0" applyFill="1" applyBorder="1" applyAlignment="1">
      <alignment horizontal="left" vertical="top" wrapText="1"/>
    </xf>
    <xf numFmtId="0" fontId="0" fillId="2" borderId="12" xfId="0" applyFill="1" applyBorder="1" applyAlignment="1" applyProtection="1">
      <alignment horizontal="left" vertical="top" wrapText="1"/>
      <protection locked="0"/>
    </xf>
    <xf numFmtId="0" fontId="0" fillId="7" borderId="0" xfId="0" applyFill="1" applyBorder="1" applyAlignment="1">
      <alignment horizontal="left" vertical="top" wrapText="1"/>
    </xf>
    <xf numFmtId="43" fontId="0" fillId="3" borderId="2" xfId="2" applyFont="1"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0" fontId="0" fillId="3" borderId="2" xfId="0" applyFill="1" applyBorder="1" applyAlignment="1">
      <alignment horizontal="left" vertical="top"/>
    </xf>
    <xf numFmtId="0" fontId="0" fillId="3" borderId="12" xfId="0" applyFill="1" applyBorder="1" applyAlignment="1">
      <alignment horizontal="left" vertical="top"/>
    </xf>
    <xf numFmtId="0" fontId="0" fillId="3" borderId="3" xfId="0" applyFill="1" applyBorder="1" applyAlignment="1">
      <alignment horizontal="left" vertical="top"/>
    </xf>
    <xf numFmtId="1" fontId="0" fillId="3" borderId="2" xfId="0" applyNumberFormat="1" applyFill="1" applyBorder="1" applyAlignment="1" applyProtection="1">
      <alignment horizontal="left" vertical="top"/>
      <protection locked="0"/>
    </xf>
    <xf numFmtId="1" fontId="0" fillId="3" borderId="3" xfId="0" applyNumberFormat="1" applyFill="1" applyBorder="1" applyAlignment="1" applyProtection="1">
      <alignment horizontal="left" vertical="top" wrapText="1"/>
      <protection locked="0"/>
    </xf>
    <xf numFmtId="0" fontId="6" fillId="3" borderId="3" xfId="0" applyFont="1" applyFill="1" applyBorder="1" applyAlignment="1" applyProtection="1">
      <alignment horizontal="left" vertical="top" wrapText="1"/>
      <protection locked="0"/>
    </xf>
    <xf numFmtId="0" fontId="6" fillId="3" borderId="3" xfId="0" applyFont="1" applyFill="1" applyBorder="1" applyAlignment="1" applyProtection="1">
      <alignment horizontal="left" vertical="top"/>
      <protection locked="0"/>
    </xf>
    <xf numFmtId="1" fontId="0" fillId="3" borderId="2"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protection locked="0"/>
    </xf>
    <xf numFmtId="167" fontId="0" fillId="3" borderId="3" xfId="0" applyNumberFormat="1" applyFill="1" applyBorder="1" applyAlignment="1" applyProtection="1">
      <alignment horizontal="left" vertical="top" wrapText="1"/>
      <protection locked="0"/>
    </xf>
    <xf numFmtId="167" fontId="0" fillId="3" borderId="3" xfId="0" applyNumberFormat="1" applyFill="1" applyBorder="1" applyAlignment="1" applyProtection="1">
      <alignment horizontal="left" vertical="top"/>
      <protection locked="0"/>
    </xf>
    <xf numFmtId="0" fontId="12" fillId="3" borderId="3" xfId="0" applyFont="1" applyFill="1" applyBorder="1" applyAlignment="1" applyProtection="1">
      <alignment horizontal="left" vertical="top" wrapText="1"/>
      <protection locked="0"/>
    </xf>
    <xf numFmtId="0" fontId="0" fillId="2" borderId="0" xfId="0" applyFill="1" applyAlignment="1">
      <alignment horizontal="left" vertical="top" wrapText="1"/>
    </xf>
    <xf numFmtId="0" fontId="0" fillId="8" borderId="3" xfId="0" applyFill="1" applyBorder="1" applyAlignment="1">
      <alignment vertical="top" wrapText="1"/>
    </xf>
    <xf numFmtId="0" fontId="0" fillId="8" borderId="3" xfId="0" applyFill="1" applyBorder="1" applyAlignment="1" applyProtection="1">
      <alignment horizontal="left" vertical="top" wrapText="1"/>
      <protection locked="0"/>
    </xf>
    <xf numFmtId="0" fontId="0" fillId="8" borderId="0" xfId="0" applyFill="1"/>
    <xf numFmtId="0" fontId="0" fillId="8" borderId="3" xfId="0" applyFont="1" applyFill="1" applyBorder="1" applyAlignment="1">
      <alignment vertical="top" wrapText="1"/>
    </xf>
    <xf numFmtId="0" fontId="0" fillId="2" borderId="13" xfId="0" applyFill="1" applyBorder="1" applyAlignment="1">
      <alignment horizontal="center" vertical="center" wrapText="1"/>
    </xf>
    <xf numFmtId="0" fontId="1" fillId="2" borderId="16" xfId="0" applyFont="1" applyFill="1" applyBorder="1" applyAlignment="1">
      <alignment horizontal="center" wrapText="1"/>
    </xf>
    <xf numFmtId="0" fontId="1" fillId="2" borderId="18" xfId="0" applyFont="1" applyFill="1" applyBorder="1" applyAlignment="1">
      <alignment horizontal="center" wrapText="1"/>
    </xf>
    <xf numFmtId="0" fontId="1" fillId="2" borderId="17" xfId="0" applyFont="1" applyFill="1" applyBorder="1" applyAlignment="1">
      <alignment horizontal="center" wrapText="1"/>
    </xf>
    <xf numFmtId="0" fontId="10"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Border="1" applyAlignment="1">
      <alignment horizontal="left" vertical="top" wrapText="1"/>
    </xf>
    <xf numFmtId="0" fontId="0" fillId="2" borderId="16" xfId="0" applyFill="1" applyBorder="1" applyAlignment="1">
      <alignment horizontal="center" vertical="center" wrapText="1"/>
    </xf>
    <xf numFmtId="0" fontId="0" fillId="2" borderId="17" xfId="0" applyFill="1" applyBorder="1" applyAlignment="1">
      <alignment horizontal="center" vertical="center" wrapText="1"/>
    </xf>
    <xf numFmtId="0" fontId="10" fillId="4" borderId="0" xfId="0" applyFont="1" applyFill="1" applyAlignment="1">
      <alignment horizontal="center"/>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cellXfs>
  <cellStyles count="3">
    <cellStyle name="Comma" xfId="2" builtinId="3"/>
    <cellStyle name="Normal" xfId="0" builtinId="0"/>
    <cellStyle name="Normal 5"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3182545</xdr:colOff>
      <xdr:row>1</xdr:row>
      <xdr:rowOff>19031</xdr:rowOff>
    </xdr:from>
    <xdr:to>
      <xdr:col>7</xdr:col>
      <xdr:colOff>429820</xdr:colOff>
      <xdr:row>5</xdr:row>
      <xdr:rowOff>2328</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951645" y="19031"/>
          <a:ext cx="1501775" cy="150177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7" dT="2021-09-15T17:55:49.47" personId="{00000000-0000-0000-0000-000000000000}" id="{859727EE-A0AC-4B83-9D1B-26325A4D621D}">
    <text>what years should be included?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24"/>
  <sheetViews>
    <sheetView showGridLines="0" tabSelected="1" topLeftCell="A2" zoomScale="115" zoomScaleNormal="115" zoomScalePageLayoutView="90" workbookViewId="0">
      <selection activeCell="D24" sqref="D24"/>
    </sheetView>
  </sheetViews>
  <sheetFormatPr defaultColWidth="8.85546875" defaultRowHeight="15" x14ac:dyDescent="0.25"/>
  <cols>
    <col min="1" max="1" width="8.85546875" style="17"/>
    <col min="2" max="2" width="4.85546875" style="17" customWidth="1"/>
    <col min="3" max="3" width="33.85546875" style="17" customWidth="1"/>
    <col min="4" max="4" width="53.85546875" style="17" customWidth="1"/>
    <col min="5" max="5" width="47.85546875" style="17" customWidth="1"/>
    <col min="6" max="6" width="8.85546875" style="17"/>
    <col min="7" max="7" width="7.140625" style="17" customWidth="1"/>
    <col min="8" max="8" width="41" style="17" customWidth="1"/>
    <col min="9" max="9" width="8.85546875" style="17"/>
    <col min="10" max="10" width="41" style="17" hidden="1" customWidth="1"/>
    <col min="11" max="11" width="30" style="17" hidden="1" customWidth="1"/>
    <col min="12" max="12" width="47.42578125" style="17" hidden="1" customWidth="1"/>
    <col min="13" max="13" width="12.85546875" style="17" hidden="1" customWidth="1"/>
    <col min="14" max="14" width="28.42578125" style="17" hidden="1" customWidth="1"/>
    <col min="15" max="15" width="8.85546875" style="17" hidden="1" customWidth="1"/>
    <col min="16" max="16384" width="8.85546875" style="17"/>
  </cols>
  <sheetData>
    <row r="1" spans="2:15" hidden="1" x14ac:dyDescent="0.25">
      <c r="C1" s="17" t="s">
        <v>0</v>
      </c>
      <c r="D1" s="17" t="s">
        <v>1</v>
      </c>
      <c r="E1" s="17" t="s">
        <v>2</v>
      </c>
    </row>
    <row r="2" spans="2:15" ht="48" customHeight="1" x14ac:dyDescent="0.25"/>
    <row r="3" spans="2:15" ht="26.25" x14ac:dyDescent="0.4">
      <c r="B3" s="54" t="s">
        <v>3</v>
      </c>
    </row>
    <row r="4" spans="2:15" ht="26.25" x14ac:dyDescent="0.4">
      <c r="B4" s="54" t="s">
        <v>1052</v>
      </c>
    </row>
    <row r="5" spans="2:15" ht="19.5" thickBot="1" x14ac:dyDescent="0.35">
      <c r="B5" s="80"/>
    </row>
    <row r="6" spans="2:15" ht="15.75" thickBot="1" x14ac:dyDescent="0.3">
      <c r="B6" s="32" t="s">
        <v>4</v>
      </c>
      <c r="C6" s="33"/>
      <c r="D6" s="33"/>
      <c r="E6" s="33"/>
      <c r="F6" s="33"/>
      <c r="G6" s="33"/>
      <c r="H6" s="34"/>
      <c r="J6" s="32" t="s">
        <v>5</v>
      </c>
      <c r="K6" s="33"/>
      <c r="L6" s="33"/>
      <c r="M6" s="33"/>
      <c r="N6" s="33"/>
      <c r="O6" s="34"/>
    </row>
    <row r="7" spans="2:15" x14ac:dyDescent="0.25">
      <c r="B7" s="20">
        <v>1</v>
      </c>
      <c r="C7" s="27" t="s">
        <v>6</v>
      </c>
      <c r="D7" s="28"/>
      <c r="E7" s="28"/>
      <c r="F7" s="28"/>
      <c r="G7" s="28"/>
      <c r="H7" s="29"/>
      <c r="J7" s="51"/>
      <c r="K7" s="50"/>
      <c r="L7" s="50"/>
      <c r="M7" s="50"/>
      <c r="N7" s="50"/>
      <c r="O7" s="52"/>
    </row>
    <row r="8" spans="2:15" x14ac:dyDescent="0.25">
      <c r="B8" s="21">
        <v>2</v>
      </c>
      <c r="C8" s="2" t="s">
        <v>7</v>
      </c>
      <c r="D8" s="22"/>
      <c r="E8" s="22"/>
      <c r="F8" s="22"/>
      <c r="G8" s="22"/>
      <c r="H8" s="23"/>
      <c r="J8" s="51"/>
      <c r="K8" s="50"/>
      <c r="L8" s="50"/>
      <c r="M8" s="50"/>
      <c r="N8" s="50"/>
      <c r="O8" s="52"/>
    </row>
    <row r="9" spans="2:15" ht="14.1" customHeight="1" x14ac:dyDescent="0.25">
      <c r="B9" s="21">
        <v>3</v>
      </c>
      <c r="C9" s="2" t="s">
        <v>8</v>
      </c>
      <c r="D9" s="22"/>
      <c r="E9" s="22"/>
      <c r="F9" s="22"/>
      <c r="G9" s="22"/>
      <c r="H9" s="23"/>
      <c r="J9" s="51"/>
      <c r="K9" s="5" t="s">
        <v>9</v>
      </c>
      <c r="L9" s="5" t="s">
        <v>10</v>
      </c>
      <c r="M9" s="5" t="s">
        <v>11</v>
      </c>
      <c r="N9" s="5"/>
      <c r="O9" s="52"/>
    </row>
    <row r="10" spans="2:15" ht="14.1" customHeight="1" x14ac:dyDescent="0.25">
      <c r="B10" s="21">
        <v>4</v>
      </c>
      <c r="C10" s="42" t="s">
        <v>12</v>
      </c>
      <c r="D10" s="42"/>
      <c r="E10" s="42"/>
      <c r="F10" s="42"/>
      <c r="G10" s="42"/>
      <c r="H10" s="83"/>
      <c r="J10" s="51"/>
      <c r="K10" s="35" t="s">
        <v>13</v>
      </c>
      <c r="L10" s="35" t="s">
        <v>14</v>
      </c>
      <c r="M10" s="35" t="s">
        <v>15</v>
      </c>
      <c r="N10" s="35" t="s">
        <v>16</v>
      </c>
      <c r="O10" s="52"/>
    </row>
    <row r="11" spans="2:15" s="50" customFormat="1" ht="14.1" customHeight="1" x14ac:dyDescent="0.25">
      <c r="B11" s="21">
        <v>5</v>
      </c>
      <c r="C11" s="82" t="s">
        <v>17</v>
      </c>
      <c r="D11" s="82"/>
      <c r="E11" s="82"/>
      <c r="F11" s="82"/>
      <c r="G11" s="82"/>
      <c r="H11" s="45"/>
      <c r="J11" s="51"/>
      <c r="K11" s="35" t="s">
        <v>18</v>
      </c>
      <c r="L11" s="35" t="s">
        <v>19</v>
      </c>
      <c r="M11" s="35"/>
      <c r="N11" s="35" t="s">
        <v>20</v>
      </c>
      <c r="O11" s="52"/>
    </row>
    <row r="12" spans="2:15" ht="14.1" customHeight="1" x14ac:dyDescent="0.25">
      <c r="B12" s="21"/>
      <c r="C12" s="2" t="s">
        <v>21</v>
      </c>
      <c r="D12" s="22"/>
      <c r="E12" s="22"/>
      <c r="F12" s="22"/>
      <c r="G12" s="22"/>
      <c r="H12" s="23"/>
      <c r="J12" s="51"/>
      <c r="K12" s="35" t="s">
        <v>22</v>
      </c>
      <c r="L12" s="35" t="s">
        <v>23</v>
      </c>
      <c r="M12" s="35"/>
      <c r="N12" s="35" t="s">
        <v>24</v>
      </c>
      <c r="O12" s="52"/>
    </row>
    <row r="13" spans="2:15" ht="14.1" customHeight="1" x14ac:dyDescent="0.25">
      <c r="B13" s="21">
        <v>6</v>
      </c>
      <c r="C13" s="2" t="s">
        <v>25</v>
      </c>
      <c r="D13" s="22"/>
      <c r="E13" s="22"/>
      <c r="F13" s="22"/>
      <c r="G13" s="22"/>
      <c r="H13" s="23"/>
      <c r="J13" s="51"/>
      <c r="K13" s="35" t="s">
        <v>26</v>
      </c>
      <c r="L13" s="35" t="s">
        <v>27</v>
      </c>
      <c r="M13" s="35"/>
      <c r="N13" s="35" t="s">
        <v>28</v>
      </c>
      <c r="O13" s="52"/>
    </row>
    <row r="14" spans="2:15" ht="14.1" customHeight="1" x14ac:dyDescent="0.25">
      <c r="B14" s="21">
        <v>7</v>
      </c>
      <c r="C14" s="2" t="s">
        <v>29</v>
      </c>
      <c r="D14" s="22"/>
      <c r="E14" s="22"/>
      <c r="F14" s="22"/>
      <c r="G14" s="22"/>
      <c r="H14" s="23"/>
      <c r="J14" s="51"/>
      <c r="K14" s="35" t="s">
        <v>30</v>
      </c>
      <c r="L14" s="35" t="s">
        <v>31</v>
      </c>
      <c r="M14" s="35"/>
      <c r="N14" s="35" t="s">
        <v>32</v>
      </c>
      <c r="O14" s="52"/>
    </row>
    <row r="15" spans="2:15" x14ac:dyDescent="0.25">
      <c r="B15" s="21"/>
      <c r="C15" s="2" t="s">
        <v>33</v>
      </c>
      <c r="D15" s="22"/>
      <c r="E15" s="22"/>
      <c r="F15" s="22"/>
      <c r="G15" s="22"/>
      <c r="H15" s="23"/>
      <c r="J15" s="51"/>
      <c r="K15" s="35"/>
      <c r="L15" s="35" t="s">
        <v>34</v>
      </c>
      <c r="M15" s="35"/>
      <c r="N15" s="35" t="s">
        <v>35</v>
      </c>
      <c r="O15" s="52"/>
    </row>
    <row r="16" spans="2:15" ht="30" x14ac:dyDescent="0.25">
      <c r="B16" s="21">
        <v>8</v>
      </c>
      <c r="C16" s="2" t="s">
        <v>36</v>
      </c>
      <c r="D16" s="22"/>
      <c r="E16" s="22"/>
      <c r="F16" s="22"/>
      <c r="G16" s="22"/>
      <c r="H16" s="23"/>
      <c r="J16" s="51"/>
      <c r="K16" s="35"/>
      <c r="L16" s="35" t="s">
        <v>37</v>
      </c>
      <c r="M16" s="35" t="s">
        <v>38</v>
      </c>
      <c r="N16" s="35" t="s">
        <v>39</v>
      </c>
      <c r="O16" s="52"/>
    </row>
    <row r="17" spans="2:15" ht="15.75" thickBot="1" x14ac:dyDescent="0.3">
      <c r="B17" s="24" t="s">
        <v>40</v>
      </c>
      <c r="C17" s="31" t="s">
        <v>41</v>
      </c>
      <c r="D17" s="25"/>
      <c r="E17" s="25"/>
      <c r="F17" s="25"/>
      <c r="G17" s="25"/>
      <c r="H17" s="26"/>
      <c r="J17" s="51"/>
      <c r="K17" s="35"/>
      <c r="L17" s="35" t="s">
        <v>42</v>
      </c>
      <c r="M17" s="35"/>
      <c r="N17" s="35"/>
      <c r="O17" s="52"/>
    </row>
    <row r="18" spans="2:15" ht="18" customHeight="1" x14ac:dyDescent="0.25">
      <c r="J18" s="132"/>
      <c r="K18" s="35"/>
      <c r="L18" s="35" t="s">
        <v>43</v>
      </c>
      <c r="M18" s="35"/>
      <c r="N18" s="35"/>
      <c r="O18" s="52"/>
    </row>
    <row r="19" spans="2:15" ht="18" customHeight="1" thickBot="1" x14ac:dyDescent="0.3">
      <c r="B19" s="46" t="s">
        <v>44</v>
      </c>
      <c r="J19" s="132"/>
      <c r="K19" s="35"/>
      <c r="L19" s="35" t="s">
        <v>45</v>
      </c>
      <c r="M19" s="35"/>
      <c r="N19" s="35"/>
      <c r="O19" s="136"/>
    </row>
    <row r="20" spans="2:15" ht="18" customHeight="1" thickBot="1" x14ac:dyDescent="0.3">
      <c r="B20" s="55" t="s">
        <v>46</v>
      </c>
      <c r="C20" s="62"/>
      <c r="D20" s="131" t="s">
        <v>1215</v>
      </c>
      <c r="E20" s="59"/>
      <c r="J20" s="133"/>
      <c r="K20" s="134"/>
      <c r="L20" s="134"/>
      <c r="M20" s="134"/>
      <c r="N20" s="134"/>
      <c r="O20" s="135"/>
    </row>
    <row r="21" spans="2:15" x14ac:dyDescent="0.25">
      <c r="B21" s="56" t="s">
        <v>47</v>
      </c>
      <c r="C21" s="50"/>
      <c r="D21" s="84">
        <v>2020</v>
      </c>
      <c r="E21" s="60"/>
      <c r="J21"/>
      <c r="K21"/>
      <c r="L21"/>
      <c r="M21"/>
      <c r="N21"/>
      <c r="O21"/>
    </row>
    <row r="22" spans="2:15" x14ac:dyDescent="0.25">
      <c r="B22" s="56" t="s">
        <v>48</v>
      </c>
      <c r="C22" s="50"/>
      <c r="D22" s="84">
        <v>2022</v>
      </c>
      <c r="E22" s="58"/>
      <c r="J22"/>
      <c r="K22"/>
      <c r="L22"/>
      <c r="M22"/>
      <c r="N22"/>
      <c r="O22"/>
    </row>
    <row r="23" spans="2:15" x14ac:dyDescent="0.25">
      <c r="B23" s="56" t="s">
        <v>49</v>
      </c>
      <c r="C23" s="50"/>
      <c r="D23" s="85" t="s">
        <v>1270</v>
      </c>
      <c r="E23" s="50"/>
    </row>
    <row r="24" spans="2:15" ht="15.75" thickBot="1" x14ac:dyDescent="0.3">
      <c r="B24" s="57" t="s">
        <v>50</v>
      </c>
      <c r="C24" s="53"/>
      <c r="D24" s="86">
        <f>IF(MAX('Table 1'!C4,'Table 2'!C4,'Table 3'!C4,'Table 3'!C4,'Table 4'!C4,'Table 5'!C4,'Table 6'!C4,'Table 7.1'!C4,'Table 7.2'!C4,'Table 8'!C4,'Table 9'!C4,'Table 10'!C4,'Table 11'!C4,'Table 12'!C4) = 0, "Will update once date modified is added to individual tables", MAX('Table 1'!C4,'Table 2'!C4,'Table 3'!C4,'Table 3'!C4,'Table 4'!C4,'Table 5'!C4,'Table 6'!C4,'Table 7.1'!C4,'Table 7.2'!C4,'Table 8'!C4,'Table 9'!C4,'Table 10'!C4,'Table 11'!C4,'Table 12'!C4))</f>
        <v>44769</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55"/>
  <sheetViews>
    <sheetView zoomScale="60" zoomScaleNormal="60" zoomScalePageLayoutView="70" workbookViewId="0">
      <selection activeCell="C4" sqref="C4"/>
    </sheetView>
  </sheetViews>
  <sheetFormatPr defaultColWidth="9.140625" defaultRowHeight="15" outlineLevelCol="1" x14ac:dyDescent="0.25"/>
  <cols>
    <col min="1" max="1" width="5.5703125" style="8" customWidth="1"/>
    <col min="2" max="2" width="37.140625" style="1" customWidth="1"/>
    <col min="3" max="3" width="10.85546875" style="8" bestFit="1" customWidth="1"/>
    <col min="4" max="4" width="65.85546875" style="8" customWidth="1"/>
    <col min="5" max="5" width="11.5703125" style="8" bestFit="1" customWidth="1"/>
    <col min="6" max="6" width="13.140625" style="8" bestFit="1" customWidth="1"/>
    <col min="7" max="8" width="12.140625" style="8" bestFit="1" customWidth="1"/>
    <col min="9" max="9" width="11.5703125" style="8" bestFit="1" customWidth="1"/>
    <col min="10" max="10" width="13.140625" style="8" bestFit="1" customWidth="1"/>
    <col min="11" max="12" width="12.140625" style="8" bestFit="1" customWidth="1"/>
    <col min="13" max="13" width="11.5703125" style="8" bestFit="1" customWidth="1"/>
    <col min="14" max="14" width="13.140625" style="8" bestFit="1" customWidth="1"/>
    <col min="15" max="16" width="12.140625" style="8" bestFit="1" customWidth="1"/>
    <col min="17" max="17" width="11.5703125" style="8" bestFit="1" customWidth="1"/>
    <col min="18" max="18" width="13.140625" style="8" bestFit="1" customWidth="1"/>
    <col min="19" max="20" width="12.140625" style="8" bestFit="1" customWidth="1"/>
    <col min="21" max="21" width="11.5703125" style="8" bestFit="1" customWidth="1"/>
    <col min="22" max="22" width="13.140625" style="8" bestFit="1" customWidth="1"/>
    <col min="23" max="24" width="12.140625" style="8" bestFit="1" customWidth="1"/>
    <col min="25" max="25" width="12.7109375" style="8" bestFit="1" customWidth="1"/>
    <col min="26" max="26" width="14.7109375" style="8" bestFit="1" customWidth="1"/>
    <col min="27" max="28" width="13.7109375" style="8" bestFit="1" customWidth="1"/>
    <col min="29" max="29" width="9.42578125" style="8" customWidth="1"/>
    <col min="30" max="30" width="11.140625" style="8" customWidth="1"/>
    <col min="31" max="32" width="10.42578125" style="8" customWidth="1"/>
    <col min="33" max="36" width="10.42578125" style="8" customWidth="1" outlineLevel="1"/>
    <col min="37" max="37" width="66.140625" style="1" customWidth="1"/>
    <col min="38" max="38" width="52.140625" style="8" customWidth="1"/>
    <col min="39" max="16384" width="9.140625" style="8"/>
  </cols>
  <sheetData>
    <row r="1" spans="1:38" ht="15.75" thickBot="1" x14ac:dyDescent="0.3"/>
    <row r="2" spans="1:38" x14ac:dyDescent="0.25">
      <c r="B2" s="14" t="s">
        <v>46</v>
      </c>
      <c r="C2" s="19" t="str">
        <f>IF('Quarterly Submission Guide'!$D$20 = "", "",'Quarterly Submission Guide'!$D$20)</f>
        <v>Bear Valley Electric Service, Inc.</v>
      </c>
    </row>
    <row r="3" spans="1:38" x14ac:dyDescent="0.25">
      <c r="B3" s="15" t="s">
        <v>52</v>
      </c>
      <c r="C3" s="13">
        <v>8</v>
      </c>
    </row>
    <row r="4" spans="1:38" ht="15.75" thickBot="1" x14ac:dyDescent="0.3">
      <c r="B4" s="16" t="s">
        <v>50</v>
      </c>
      <c r="C4" s="30">
        <v>44769</v>
      </c>
    </row>
    <row r="5" spans="1:38" x14ac:dyDescent="0.25">
      <c r="AC5" s="63"/>
    </row>
    <row r="6" spans="1:38" ht="18" customHeight="1" x14ac:dyDescent="0.25">
      <c r="B6" s="3" t="s">
        <v>727</v>
      </c>
      <c r="C6" s="2"/>
      <c r="D6" s="2"/>
      <c r="E6" s="2" t="s">
        <v>440</v>
      </c>
      <c r="F6" s="2" t="s">
        <v>443</v>
      </c>
      <c r="G6" s="2" t="s">
        <v>445</v>
      </c>
      <c r="H6" s="2" t="s">
        <v>447</v>
      </c>
      <c r="I6" s="2" t="s">
        <v>440</v>
      </c>
      <c r="J6" s="2" t="s">
        <v>443</v>
      </c>
      <c r="K6" s="2" t="s">
        <v>445</v>
      </c>
      <c r="L6" s="2" t="s">
        <v>447</v>
      </c>
      <c r="M6" s="2" t="s">
        <v>440</v>
      </c>
      <c r="N6" s="2" t="s">
        <v>443</v>
      </c>
      <c r="O6" s="2" t="s">
        <v>445</v>
      </c>
      <c r="P6" s="2" t="s">
        <v>447</v>
      </c>
      <c r="Q6" s="2" t="s">
        <v>440</v>
      </c>
      <c r="R6" s="2" t="s">
        <v>443</v>
      </c>
      <c r="S6" s="2" t="s">
        <v>445</v>
      </c>
      <c r="T6" s="2" t="s">
        <v>447</v>
      </c>
      <c r="U6" s="2" t="s">
        <v>440</v>
      </c>
      <c r="V6" s="2" t="s">
        <v>443</v>
      </c>
      <c r="W6" s="2" t="s">
        <v>445</v>
      </c>
      <c r="X6" s="2" t="s">
        <v>447</v>
      </c>
      <c r="Y6" s="2" t="s">
        <v>440</v>
      </c>
      <c r="Z6" s="2" t="s">
        <v>443</v>
      </c>
      <c r="AA6" s="2" t="s">
        <v>445</v>
      </c>
      <c r="AB6" s="2" t="s">
        <v>447</v>
      </c>
      <c r="AC6" s="2" t="s">
        <v>440</v>
      </c>
      <c r="AD6" s="2" t="s">
        <v>443</v>
      </c>
      <c r="AE6" s="2" t="s">
        <v>445</v>
      </c>
      <c r="AF6" s="2" t="s">
        <v>447</v>
      </c>
      <c r="AG6" s="2" t="s">
        <v>440</v>
      </c>
      <c r="AH6" s="2" t="s">
        <v>443</v>
      </c>
      <c r="AI6" s="2" t="s">
        <v>445</v>
      </c>
      <c r="AJ6" s="2" t="s">
        <v>447</v>
      </c>
      <c r="AK6" s="7"/>
      <c r="AL6" s="2"/>
    </row>
    <row r="7" spans="1:38" x14ac:dyDescent="0.25">
      <c r="B7" s="5" t="s">
        <v>56</v>
      </c>
      <c r="C7" s="6" t="s">
        <v>57</v>
      </c>
      <c r="D7" s="6" t="s">
        <v>151</v>
      </c>
      <c r="E7" s="6">
        <v>2015</v>
      </c>
      <c r="F7" s="6">
        <v>2015</v>
      </c>
      <c r="G7" s="6">
        <v>2015</v>
      </c>
      <c r="H7" s="6">
        <v>2015</v>
      </c>
      <c r="I7" s="6">
        <v>2016</v>
      </c>
      <c r="J7" s="6">
        <v>2016</v>
      </c>
      <c r="K7" s="6">
        <v>2016</v>
      </c>
      <c r="L7" s="6">
        <v>2016</v>
      </c>
      <c r="M7" s="6">
        <v>2017</v>
      </c>
      <c r="N7" s="6">
        <v>2017</v>
      </c>
      <c r="O7" s="6">
        <v>2017</v>
      </c>
      <c r="P7" s="6">
        <v>2017</v>
      </c>
      <c r="Q7" s="6">
        <v>2018</v>
      </c>
      <c r="R7" s="6">
        <v>2018</v>
      </c>
      <c r="S7" s="6">
        <v>2018</v>
      </c>
      <c r="T7" s="6">
        <v>2018</v>
      </c>
      <c r="U7" s="6">
        <v>2019</v>
      </c>
      <c r="V7" s="6">
        <v>2019</v>
      </c>
      <c r="W7" s="6">
        <v>2019</v>
      </c>
      <c r="X7" s="6">
        <v>2019</v>
      </c>
      <c r="Y7" s="6">
        <v>2020</v>
      </c>
      <c r="Z7" s="6">
        <v>2020</v>
      </c>
      <c r="AA7" s="6">
        <v>2020</v>
      </c>
      <c r="AB7" s="6">
        <v>2020</v>
      </c>
      <c r="AC7" s="6">
        <v>2021</v>
      </c>
      <c r="AD7" s="6">
        <v>2021</v>
      </c>
      <c r="AE7" s="6">
        <v>2021</v>
      </c>
      <c r="AF7" s="6">
        <v>2021</v>
      </c>
      <c r="AG7" s="6">
        <v>2022</v>
      </c>
      <c r="AH7" s="6">
        <v>2022</v>
      </c>
      <c r="AI7" s="6">
        <v>2022</v>
      </c>
      <c r="AJ7" s="6">
        <v>2022</v>
      </c>
      <c r="AK7" s="5" t="s">
        <v>59</v>
      </c>
      <c r="AL7" s="6" t="s">
        <v>60</v>
      </c>
    </row>
    <row r="8" spans="1:38" ht="180" x14ac:dyDescent="0.25">
      <c r="A8" s="8" t="s">
        <v>256</v>
      </c>
      <c r="B8" s="37" t="s">
        <v>728</v>
      </c>
      <c r="C8" s="9" t="s">
        <v>62</v>
      </c>
      <c r="D8" s="12" t="s">
        <v>729</v>
      </c>
      <c r="E8" s="123" t="s">
        <v>1080</v>
      </c>
      <c r="F8" s="123" t="s">
        <v>1080</v>
      </c>
      <c r="G8" s="123" t="s">
        <v>1080</v>
      </c>
      <c r="H8" s="123" t="s">
        <v>1080</v>
      </c>
      <c r="I8" s="123" t="s">
        <v>1080</v>
      </c>
      <c r="J8" s="123" t="s">
        <v>1080</v>
      </c>
      <c r="K8" s="123" t="s">
        <v>1080</v>
      </c>
      <c r="L8" s="123" t="s">
        <v>1080</v>
      </c>
      <c r="M8" s="123" t="s">
        <v>1080</v>
      </c>
      <c r="N8" s="123" t="s">
        <v>1080</v>
      </c>
      <c r="O8" s="123" t="s">
        <v>1080</v>
      </c>
      <c r="P8" s="123" t="s">
        <v>1080</v>
      </c>
      <c r="Q8" s="123" t="s">
        <v>1080</v>
      </c>
      <c r="R8" s="123" t="s">
        <v>1080</v>
      </c>
      <c r="S8" s="123" t="s">
        <v>1080</v>
      </c>
      <c r="T8" s="123" t="s">
        <v>1080</v>
      </c>
      <c r="U8" s="123" t="s">
        <v>1080</v>
      </c>
      <c r="V8" s="123" t="s">
        <v>1080</v>
      </c>
      <c r="W8" s="123" t="s">
        <v>1080</v>
      </c>
      <c r="X8" s="123" t="s">
        <v>1080</v>
      </c>
      <c r="Y8" s="123" t="s">
        <v>1080</v>
      </c>
      <c r="Z8" s="123" t="s">
        <v>1080</v>
      </c>
      <c r="AA8" s="181">
        <v>262.2</v>
      </c>
      <c r="AB8" s="181">
        <v>2.8</v>
      </c>
      <c r="AC8" s="123" t="s">
        <v>1080</v>
      </c>
      <c r="AD8" s="123" t="s">
        <v>1080</v>
      </c>
      <c r="AE8" s="181">
        <v>184.74</v>
      </c>
      <c r="AF8" s="181">
        <v>0</v>
      </c>
      <c r="AG8" s="115" t="s">
        <v>1080</v>
      </c>
      <c r="AH8" s="115" t="s">
        <v>1080</v>
      </c>
      <c r="AI8" s="115">
        <v>184.7</v>
      </c>
      <c r="AJ8" s="115">
        <v>0</v>
      </c>
      <c r="AK8" s="39" t="s">
        <v>730</v>
      </c>
      <c r="AL8" s="173" t="s">
        <v>1217</v>
      </c>
    </row>
    <row r="9" spans="1:38" ht="180" x14ac:dyDescent="0.25">
      <c r="B9" s="41"/>
      <c r="C9" s="10" t="s">
        <v>65</v>
      </c>
      <c r="D9" s="12" t="s">
        <v>731</v>
      </c>
      <c r="E9" s="126" t="s">
        <v>1080</v>
      </c>
      <c r="F9" s="126" t="s">
        <v>1080</v>
      </c>
      <c r="G9" s="126" t="s">
        <v>1080</v>
      </c>
      <c r="H9" s="126" t="s">
        <v>1080</v>
      </c>
      <c r="I9" s="126" t="s">
        <v>1080</v>
      </c>
      <c r="J9" s="126" t="s">
        <v>1080</v>
      </c>
      <c r="K9" s="126" t="s">
        <v>1080</v>
      </c>
      <c r="L9" s="126" t="s">
        <v>1080</v>
      </c>
      <c r="M9" s="126" t="s">
        <v>1080</v>
      </c>
      <c r="N9" s="126" t="s">
        <v>1080</v>
      </c>
      <c r="O9" s="126" t="s">
        <v>1080</v>
      </c>
      <c r="P9" s="126" t="s">
        <v>1080</v>
      </c>
      <c r="Q9" s="126" t="s">
        <v>1080</v>
      </c>
      <c r="R9" s="126" t="s">
        <v>1080</v>
      </c>
      <c r="S9" s="126" t="s">
        <v>1080</v>
      </c>
      <c r="T9" s="126" t="s">
        <v>1080</v>
      </c>
      <c r="U9" s="126" t="s">
        <v>1080</v>
      </c>
      <c r="V9" s="126" t="s">
        <v>1080</v>
      </c>
      <c r="W9" s="126" t="s">
        <v>1080</v>
      </c>
      <c r="X9" s="126" t="s">
        <v>1080</v>
      </c>
      <c r="Y9" s="126" t="s">
        <v>1080</v>
      </c>
      <c r="Z9" s="126" t="s">
        <v>1080</v>
      </c>
      <c r="AA9" s="181">
        <v>262.2</v>
      </c>
      <c r="AB9" s="181">
        <v>2.8</v>
      </c>
      <c r="AC9" s="126" t="s">
        <v>1080</v>
      </c>
      <c r="AD9" s="126" t="s">
        <v>1080</v>
      </c>
      <c r="AE9" s="181">
        <v>184.74</v>
      </c>
      <c r="AF9" s="181">
        <v>0</v>
      </c>
      <c r="AG9" s="119" t="s">
        <v>1080</v>
      </c>
      <c r="AH9" s="119" t="s">
        <v>1080</v>
      </c>
      <c r="AI9" s="119">
        <v>184.7</v>
      </c>
      <c r="AJ9" s="119">
        <v>0</v>
      </c>
      <c r="AK9" s="12" t="s">
        <v>731</v>
      </c>
      <c r="AL9" s="173" t="s">
        <v>1217</v>
      </c>
    </row>
    <row r="10" spans="1:38" ht="180" x14ac:dyDescent="0.25">
      <c r="B10" s="38"/>
      <c r="C10" s="10" t="s">
        <v>67</v>
      </c>
      <c r="D10" s="12" t="s">
        <v>732</v>
      </c>
      <c r="E10" s="129" t="s">
        <v>1080</v>
      </c>
      <c r="F10" s="129" t="s">
        <v>1080</v>
      </c>
      <c r="G10" s="129" t="s">
        <v>1080</v>
      </c>
      <c r="H10" s="129" t="s">
        <v>1080</v>
      </c>
      <c r="I10" s="129" t="s">
        <v>1080</v>
      </c>
      <c r="J10" s="129" t="s">
        <v>1080</v>
      </c>
      <c r="K10" s="129" t="s">
        <v>1080</v>
      </c>
      <c r="L10" s="129" t="s">
        <v>1080</v>
      </c>
      <c r="M10" s="129" t="s">
        <v>1080</v>
      </c>
      <c r="N10" s="129" t="s">
        <v>1080</v>
      </c>
      <c r="O10" s="129" t="s">
        <v>1080</v>
      </c>
      <c r="P10" s="129" t="s">
        <v>1080</v>
      </c>
      <c r="Q10" s="129" t="s">
        <v>1080</v>
      </c>
      <c r="R10" s="129" t="s">
        <v>1080</v>
      </c>
      <c r="S10" s="129" t="s">
        <v>1080</v>
      </c>
      <c r="T10" s="129" t="s">
        <v>1080</v>
      </c>
      <c r="U10" s="129" t="s">
        <v>1080</v>
      </c>
      <c r="V10" s="129" t="s">
        <v>1080</v>
      </c>
      <c r="W10" s="129" t="s">
        <v>1080</v>
      </c>
      <c r="X10" s="129" t="s">
        <v>1080</v>
      </c>
      <c r="Y10" s="129" t="s">
        <v>1080</v>
      </c>
      <c r="Z10" s="129" t="s">
        <v>1080</v>
      </c>
      <c r="AA10" s="181">
        <v>14</v>
      </c>
      <c r="AB10" s="181">
        <v>0</v>
      </c>
      <c r="AC10" s="129" t="s">
        <v>1080</v>
      </c>
      <c r="AD10" s="129" t="s">
        <v>1080</v>
      </c>
      <c r="AE10" s="181">
        <v>12</v>
      </c>
      <c r="AF10" s="181">
        <v>0</v>
      </c>
      <c r="AG10" s="119" t="s">
        <v>1080</v>
      </c>
      <c r="AH10" s="119" t="s">
        <v>1080</v>
      </c>
      <c r="AI10" s="116">
        <v>12</v>
      </c>
      <c r="AJ10" s="116">
        <v>0</v>
      </c>
      <c r="AK10" s="12" t="s">
        <v>733</v>
      </c>
      <c r="AL10" s="173" t="s">
        <v>1217</v>
      </c>
    </row>
    <row r="11" spans="1:38" ht="180" x14ac:dyDescent="0.25">
      <c r="B11" s="38"/>
      <c r="C11" s="10" t="s">
        <v>69</v>
      </c>
      <c r="D11" s="12" t="s">
        <v>734</v>
      </c>
      <c r="E11" s="129" t="s">
        <v>1080</v>
      </c>
      <c r="F11" s="129" t="s">
        <v>1080</v>
      </c>
      <c r="G11" s="129" t="s">
        <v>1080</v>
      </c>
      <c r="H11" s="129" t="s">
        <v>1080</v>
      </c>
      <c r="I11" s="129" t="s">
        <v>1080</v>
      </c>
      <c r="J11" s="129" t="s">
        <v>1080</v>
      </c>
      <c r="K11" s="129" t="s">
        <v>1080</v>
      </c>
      <c r="L11" s="129" t="s">
        <v>1080</v>
      </c>
      <c r="M11" s="129" t="s">
        <v>1080</v>
      </c>
      <c r="N11" s="129" t="s">
        <v>1080</v>
      </c>
      <c r="O11" s="129" t="s">
        <v>1080</v>
      </c>
      <c r="P11" s="129" t="s">
        <v>1080</v>
      </c>
      <c r="Q11" s="129" t="s">
        <v>1080</v>
      </c>
      <c r="R11" s="129" t="s">
        <v>1080</v>
      </c>
      <c r="S11" s="129" t="s">
        <v>1080</v>
      </c>
      <c r="T11" s="129" t="s">
        <v>1080</v>
      </c>
      <c r="U11" s="129" t="s">
        <v>1080</v>
      </c>
      <c r="V11" s="129" t="s">
        <v>1080</v>
      </c>
      <c r="W11" s="129" t="s">
        <v>1080</v>
      </c>
      <c r="X11" s="129" t="s">
        <v>1080</v>
      </c>
      <c r="Y11" s="129" t="s">
        <v>1080</v>
      </c>
      <c r="Z11" s="129" t="s">
        <v>1080</v>
      </c>
      <c r="AA11" s="181">
        <v>14</v>
      </c>
      <c r="AB11" s="181">
        <v>0</v>
      </c>
      <c r="AC11" s="129" t="s">
        <v>1080</v>
      </c>
      <c r="AD11" s="129" t="s">
        <v>1080</v>
      </c>
      <c r="AE11" s="181">
        <v>12</v>
      </c>
      <c r="AF11" s="181">
        <v>0</v>
      </c>
      <c r="AG11" s="119" t="s">
        <v>1080</v>
      </c>
      <c r="AH11" s="119" t="s">
        <v>1080</v>
      </c>
      <c r="AI11" s="116">
        <v>12</v>
      </c>
      <c r="AJ11" s="116">
        <v>0</v>
      </c>
      <c r="AK11" s="12" t="s">
        <v>734</v>
      </c>
      <c r="AL11" s="173" t="s">
        <v>1217</v>
      </c>
    </row>
    <row r="12" spans="1:38" ht="180" x14ac:dyDescent="0.25">
      <c r="B12" s="38"/>
      <c r="C12" s="10" t="s">
        <v>72</v>
      </c>
      <c r="D12" s="12" t="s">
        <v>735</v>
      </c>
      <c r="E12" s="129" t="s">
        <v>1080</v>
      </c>
      <c r="F12" s="129" t="s">
        <v>1080</v>
      </c>
      <c r="G12" s="129" t="s">
        <v>1080</v>
      </c>
      <c r="H12" s="129" t="s">
        <v>1080</v>
      </c>
      <c r="I12" s="129" t="s">
        <v>1080</v>
      </c>
      <c r="J12" s="129" t="s">
        <v>1080</v>
      </c>
      <c r="K12" s="129" t="s">
        <v>1080</v>
      </c>
      <c r="L12" s="129" t="s">
        <v>1080</v>
      </c>
      <c r="M12" s="129" t="s">
        <v>1080</v>
      </c>
      <c r="N12" s="129" t="s">
        <v>1080</v>
      </c>
      <c r="O12" s="129" t="s">
        <v>1080</v>
      </c>
      <c r="P12" s="129" t="s">
        <v>1080</v>
      </c>
      <c r="Q12" s="129" t="s">
        <v>1080</v>
      </c>
      <c r="R12" s="129" t="s">
        <v>1080</v>
      </c>
      <c r="S12" s="129" t="s">
        <v>1080</v>
      </c>
      <c r="T12" s="129" t="s">
        <v>1080</v>
      </c>
      <c r="U12" s="129" t="s">
        <v>1080</v>
      </c>
      <c r="V12" s="129" t="s">
        <v>1080</v>
      </c>
      <c r="W12" s="129" t="s">
        <v>1080</v>
      </c>
      <c r="X12" s="129" t="s">
        <v>1080</v>
      </c>
      <c r="Y12" s="129" t="s">
        <v>1080</v>
      </c>
      <c r="Z12" s="129" t="s">
        <v>1080</v>
      </c>
      <c r="AA12" s="181">
        <v>24500</v>
      </c>
      <c r="AB12" s="181">
        <v>0</v>
      </c>
      <c r="AC12" s="129" t="s">
        <v>1080</v>
      </c>
      <c r="AD12" s="129" t="s">
        <v>1080</v>
      </c>
      <c r="AE12" s="181">
        <v>21097</v>
      </c>
      <c r="AF12" s="181">
        <v>0</v>
      </c>
      <c r="AG12" s="119" t="s">
        <v>1080</v>
      </c>
      <c r="AH12" s="119" t="s">
        <v>1080</v>
      </c>
      <c r="AI12" s="116">
        <v>21107</v>
      </c>
      <c r="AJ12" s="116">
        <v>0</v>
      </c>
      <c r="AK12" s="12" t="s">
        <v>736</v>
      </c>
      <c r="AL12" s="173" t="s">
        <v>1217</v>
      </c>
    </row>
    <row r="13" spans="1:38" ht="180" x14ac:dyDescent="0.25">
      <c r="B13" s="38"/>
      <c r="C13" s="10" t="s">
        <v>74</v>
      </c>
      <c r="D13" s="81" t="s">
        <v>737</v>
      </c>
      <c r="E13" s="129" t="s">
        <v>1080</v>
      </c>
      <c r="F13" s="129" t="s">
        <v>1080</v>
      </c>
      <c r="G13" s="129" t="s">
        <v>1080</v>
      </c>
      <c r="H13" s="129" t="s">
        <v>1080</v>
      </c>
      <c r="I13" s="129" t="s">
        <v>1080</v>
      </c>
      <c r="J13" s="129" t="s">
        <v>1080</v>
      </c>
      <c r="K13" s="129" t="s">
        <v>1080</v>
      </c>
      <c r="L13" s="129" t="s">
        <v>1080</v>
      </c>
      <c r="M13" s="129" t="s">
        <v>1080</v>
      </c>
      <c r="N13" s="129" t="s">
        <v>1080</v>
      </c>
      <c r="O13" s="129" t="s">
        <v>1080</v>
      </c>
      <c r="P13" s="129" t="s">
        <v>1080</v>
      </c>
      <c r="Q13" s="129" t="s">
        <v>1080</v>
      </c>
      <c r="R13" s="129" t="s">
        <v>1080</v>
      </c>
      <c r="S13" s="129" t="s">
        <v>1080</v>
      </c>
      <c r="T13" s="129" t="s">
        <v>1080</v>
      </c>
      <c r="U13" s="129" t="s">
        <v>1080</v>
      </c>
      <c r="V13" s="129" t="s">
        <v>1080</v>
      </c>
      <c r="W13" s="129" t="s">
        <v>1080</v>
      </c>
      <c r="X13" s="129" t="s">
        <v>1080</v>
      </c>
      <c r="Y13" s="129" t="s">
        <v>1080</v>
      </c>
      <c r="Z13" s="129" t="s">
        <v>1080</v>
      </c>
      <c r="AA13" s="181">
        <v>24500</v>
      </c>
      <c r="AB13" s="181">
        <v>0</v>
      </c>
      <c r="AC13" s="129" t="s">
        <v>1080</v>
      </c>
      <c r="AD13" s="129" t="s">
        <v>1080</v>
      </c>
      <c r="AE13" s="181">
        <v>21097</v>
      </c>
      <c r="AF13" s="181">
        <v>0</v>
      </c>
      <c r="AG13" s="119" t="s">
        <v>1080</v>
      </c>
      <c r="AH13" s="119" t="s">
        <v>1080</v>
      </c>
      <c r="AI13" s="116">
        <v>21107</v>
      </c>
      <c r="AJ13" s="116">
        <v>0</v>
      </c>
      <c r="AK13" s="40" t="s">
        <v>737</v>
      </c>
      <c r="AL13" s="173" t="s">
        <v>1217</v>
      </c>
    </row>
    <row r="14" spans="1:38" ht="180" x14ac:dyDescent="0.25">
      <c r="B14" s="38"/>
      <c r="C14" s="10" t="s">
        <v>76</v>
      </c>
      <c r="D14" s="81" t="s">
        <v>738</v>
      </c>
      <c r="E14" s="129" t="s">
        <v>1080</v>
      </c>
      <c r="F14" s="129" t="s">
        <v>1080</v>
      </c>
      <c r="G14" s="129" t="s">
        <v>1080</v>
      </c>
      <c r="H14" s="129" t="s">
        <v>1080</v>
      </c>
      <c r="I14" s="129" t="s">
        <v>1080</v>
      </c>
      <c r="J14" s="129" t="s">
        <v>1080</v>
      </c>
      <c r="K14" s="129" t="s">
        <v>1080</v>
      </c>
      <c r="L14" s="129" t="s">
        <v>1080</v>
      </c>
      <c r="M14" s="129" t="s">
        <v>1080</v>
      </c>
      <c r="N14" s="129" t="s">
        <v>1080</v>
      </c>
      <c r="O14" s="129" t="s">
        <v>1080</v>
      </c>
      <c r="P14" s="129" t="s">
        <v>1080</v>
      </c>
      <c r="Q14" s="129" t="s">
        <v>1080</v>
      </c>
      <c r="R14" s="129" t="s">
        <v>1080</v>
      </c>
      <c r="S14" s="129" t="s">
        <v>1080</v>
      </c>
      <c r="T14" s="129" t="s">
        <v>1080</v>
      </c>
      <c r="U14" s="129" t="s">
        <v>1080</v>
      </c>
      <c r="V14" s="129" t="s">
        <v>1080</v>
      </c>
      <c r="W14" s="129" t="s">
        <v>1080</v>
      </c>
      <c r="X14" s="129" t="s">
        <v>1080</v>
      </c>
      <c r="Y14" s="129" t="s">
        <v>1080</v>
      </c>
      <c r="Z14" s="129" t="s">
        <v>1080</v>
      </c>
      <c r="AA14" s="181" t="s">
        <v>1080</v>
      </c>
      <c r="AB14" s="181" t="s">
        <v>1080</v>
      </c>
      <c r="AC14" s="129" t="s">
        <v>1080</v>
      </c>
      <c r="AD14" s="129" t="s">
        <v>1080</v>
      </c>
      <c r="AE14" s="181" t="s">
        <v>1080</v>
      </c>
      <c r="AF14" s="181" t="s">
        <v>1080</v>
      </c>
      <c r="AG14" s="119" t="s">
        <v>1080</v>
      </c>
      <c r="AH14" s="119" t="s">
        <v>1080</v>
      </c>
      <c r="AI14" s="119">
        <v>357</v>
      </c>
      <c r="AJ14" s="119">
        <v>0</v>
      </c>
      <c r="AK14" s="12" t="s">
        <v>739</v>
      </c>
      <c r="AL14" s="173" t="s">
        <v>1217</v>
      </c>
    </row>
    <row r="15" spans="1:38" ht="180" x14ac:dyDescent="0.25">
      <c r="B15" s="38"/>
      <c r="C15" s="10" t="s">
        <v>78</v>
      </c>
      <c r="D15" s="81" t="s">
        <v>740</v>
      </c>
      <c r="E15" s="129" t="s">
        <v>1080</v>
      </c>
      <c r="F15" s="129" t="s">
        <v>1080</v>
      </c>
      <c r="G15" s="129" t="s">
        <v>1080</v>
      </c>
      <c r="H15" s="129" t="s">
        <v>1080</v>
      </c>
      <c r="I15" s="129" t="s">
        <v>1080</v>
      </c>
      <c r="J15" s="129" t="s">
        <v>1080</v>
      </c>
      <c r="K15" s="129" t="s">
        <v>1080</v>
      </c>
      <c r="L15" s="129" t="s">
        <v>1080</v>
      </c>
      <c r="M15" s="129" t="s">
        <v>1080</v>
      </c>
      <c r="N15" s="129" t="s">
        <v>1080</v>
      </c>
      <c r="O15" s="129" t="s">
        <v>1080</v>
      </c>
      <c r="P15" s="129" t="s">
        <v>1080</v>
      </c>
      <c r="Q15" s="129" t="s">
        <v>1080</v>
      </c>
      <c r="R15" s="129" t="s">
        <v>1080</v>
      </c>
      <c r="S15" s="129" t="s">
        <v>1080</v>
      </c>
      <c r="T15" s="129" t="s">
        <v>1080</v>
      </c>
      <c r="U15" s="129" t="s">
        <v>1080</v>
      </c>
      <c r="V15" s="129" t="s">
        <v>1080</v>
      </c>
      <c r="W15" s="129" t="s">
        <v>1080</v>
      </c>
      <c r="X15" s="129" t="s">
        <v>1080</v>
      </c>
      <c r="Y15" s="129" t="s">
        <v>1080</v>
      </c>
      <c r="Z15" s="129" t="s">
        <v>1080</v>
      </c>
      <c r="AA15" s="181" t="s">
        <v>1080</v>
      </c>
      <c r="AB15" s="181" t="s">
        <v>1080</v>
      </c>
      <c r="AC15" s="129" t="s">
        <v>1080</v>
      </c>
      <c r="AD15" s="129" t="s">
        <v>1080</v>
      </c>
      <c r="AE15" s="181" t="s">
        <v>1080</v>
      </c>
      <c r="AF15" s="181" t="s">
        <v>1080</v>
      </c>
      <c r="AG15" s="119" t="s">
        <v>1080</v>
      </c>
      <c r="AH15" s="119" t="s">
        <v>1080</v>
      </c>
      <c r="AI15" s="119">
        <v>357</v>
      </c>
      <c r="AJ15" s="119">
        <v>0</v>
      </c>
      <c r="AK15" s="12" t="s">
        <v>740</v>
      </c>
      <c r="AL15" s="173" t="s">
        <v>1217</v>
      </c>
    </row>
    <row r="16" spans="1:38" ht="30" x14ac:dyDescent="0.25">
      <c r="B16" s="38"/>
      <c r="C16" s="10" t="s">
        <v>80</v>
      </c>
      <c r="D16" s="12" t="s">
        <v>741</v>
      </c>
      <c r="E16" s="129" t="s">
        <v>1080</v>
      </c>
      <c r="F16" s="129" t="s">
        <v>1080</v>
      </c>
      <c r="G16" s="129" t="s">
        <v>1080</v>
      </c>
      <c r="H16" s="129" t="s">
        <v>1080</v>
      </c>
      <c r="I16" s="129" t="s">
        <v>1080</v>
      </c>
      <c r="J16" s="129" t="s">
        <v>1080</v>
      </c>
      <c r="K16" s="129" t="s">
        <v>1080</v>
      </c>
      <c r="L16" s="129" t="s">
        <v>1080</v>
      </c>
      <c r="M16" s="129" t="s">
        <v>1080</v>
      </c>
      <c r="N16" s="129" t="s">
        <v>1080</v>
      </c>
      <c r="O16" s="129" t="s">
        <v>1080</v>
      </c>
      <c r="P16" s="129" t="s">
        <v>1080</v>
      </c>
      <c r="Q16" s="129" t="s">
        <v>1080</v>
      </c>
      <c r="R16" s="129" t="s">
        <v>1080</v>
      </c>
      <c r="S16" s="129" t="s">
        <v>1080</v>
      </c>
      <c r="T16" s="129" t="s">
        <v>1080</v>
      </c>
      <c r="U16" s="129" t="s">
        <v>1080</v>
      </c>
      <c r="V16" s="129" t="s">
        <v>1080</v>
      </c>
      <c r="W16" s="129" t="s">
        <v>1080</v>
      </c>
      <c r="X16" s="129" t="s">
        <v>1080</v>
      </c>
      <c r="Y16" s="129" t="s">
        <v>1080</v>
      </c>
      <c r="Z16" s="129" t="s">
        <v>1080</v>
      </c>
      <c r="AA16" s="181" t="s">
        <v>1080</v>
      </c>
      <c r="AB16" s="181" t="s">
        <v>1080</v>
      </c>
      <c r="AC16" s="129" t="s">
        <v>1080</v>
      </c>
      <c r="AD16" s="129" t="s">
        <v>1080</v>
      </c>
      <c r="AE16" s="181" t="s">
        <v>1080</v>
      </c>
      <c r="AF16" s="181" t="s">
        <v>1080</v>
      </c>
      <c r="AG16" s="119" t="s">
        <v>1080</v>
      </c>
      <c r="AH16" s="119" t="s">
        <v>1080</v>
      </c>
      <c r="AI16" s="181" t="s">
        <v>1080</v>
      </c>
      <c r="AJ16" s="181" t="s">
        <v>1080</v>
      </c>
      <c r="AK16" s="12" t="s">
        <v>742</v>
      </c>
      <c r="AL16" s="173" t="s">
        <v>1166</v>
      </c>
    </row>
    <row r="17" spans="1:38" x14ac:dyDescent="0.25">
      <c r="B17" s="38"/>
      <c r="C17" s="10" t="s">
        <v>82</v>
      </c>
      <c r="D17" s="12" t="s">
        <v>743</v>
      </c>
      <c r="E17" s="129" t="s">
        <v>1080</v>
      </c>
      <c r="F17" s="129" t="s">
        <v>1080</v>
      </c>
      <c r="G17" s="129" t="s">
        <v>1080</v>
      </c>
      <c r="H17" s="129" t="s">
        <v>1080</v>
      </c>
      <c r="I17" s="129" t="s">
        <v>1080</v>
      </c>
      <c r="J17" s="129" t="s">
        <v>1080</v>
      </c>
      <c r="K17" s="129" t="s">
        <v>1080</v>
      </c>
      <c r="L17" s="129" t="s">
        <v>1080</v>
      </c>
      <c r="M17" s="129" t="s">
        <v>1080</v>
      </c>
      <c r="N17" s="129" t="s">
        <v>1080</v>
      </c>
      <c r="O17" s="129" t="s">
        <v>1080</v>
      </c>
      <c r="P17" s="129" t="s">
        <v>1080</v>
      </c>
      <c r="Q17" s="129" t="s">
        <v>1080</v>
      </c>
      <c r="R17" s="129" t="s">
        <v>1080</v>
      </c>
      <c r="S17" s="129" t="s">
        <v>1080</v>
      </c>
      <c r="T17" s="129" t="s">
        <v>1080</v>
      </c>
      <c r="U17" s="129" t="s">
        <v>1080</v>
      </c>
      <c r="V17" s="129" t="s">
        <v>1080</v>
      </c>
      <c r="W17" s="129" t="s">
        <v>1080</v>
      </c>
      <c r="X17" s="129" t="s">
        <v>1080</v>
      </c>
      <c r="Y17" s="129" t="s">
        <v>1080</v>
      </c>
      <c r="Z17" s="129" t="s">
        <v>1080</v>
      </c>
      <c r="AA17" s="181" t="s">
        <v>1080</v>
      </c>
      <c r="AB17" s="181" t="s">
        <v>1080</v>
      </c>
      <c r="AC17" s="129" t="s">
        <v>1080</v>
      </c>
      <c r="AD17" s="129" t="s">
        <v>1080</v>
      </c>
      <c r="AE17" s="181" t="s">
        <v>1080</v>
      </c>
      <c r="AF17" s="181" t="s">
        <v>1080</v>
      </c>
      <c r="AG17" s="119" t="s">
        <v>1080</v>
      </c>
      <c r="AH17" s="119" t="s">
        <v>1080</v>
      </c>
      <c r="AI17" s="181" t="s">
        <v>1080</v>
      </c>
      <c r="AJ17" s="181" t="s">
        <v>1080</v>
      </c>
      <c r="AK17" s="12" t="s">
        <v>743</v>
      </c>
      <c r="AL17" s="173" t="s">
        <v>1166</v>
      </c>
    </row>
    <row r="18" spans="1:38" ht="180" x14ac:dyDescent="0.25">
      <c r="B18" s="38"/>
      <c r="C18" s="10" t="s">
        <v>84</v>
      </c>
      <c r="D18" s="12" t="s">
        <v>744</v>
      </c>
      <c r="E18" s="129" t="s">
        <v>1080</v>
      </c>
      <c r="F18" s="129" t="s">
        <v>1080</v>
      </c>
      <c r="G18" s="129" t="s">
        <v>1080</v>
      </c>
      <c r="H18" s="129" t="s">
        <v>1080</v>
      </c>
      <c r="I18" s="129" t="s">
        <v>1080</v>
      </c>
      <c r="J18" s="129" t="s">
        <v>1080</v>
      </c>
      <c r="K18" s="129" t="s">
        <v>1080</v>
      </c>
      <c r="L18" s="129" t="s">
        <v>1080</v>
      </c>
      <c r="M18" s="129" t="s">
        <v>1080</v>
      </c>
      <c r="N18" s="129" t="s">
        <v>1080</v>
      </c>
      <c r="O18" s="129" t="s">
        <v>1080</v>
      </c>
      <c r="P18" s="129" t="s">
        <v>1080</v>
      </c>
      <c r="Q18" s="129" t="s">
        <v>1080</v>
      </c>
      <c r="R18" s="129" t="s">
        <v>1080</v>
      </c>
      <c r="S18" s="129" t="s">
        <v>1080</v>
      </c>
      <c r="T18" s="129" t="s">
        <v>1080</v>
      </c>
      <c r="U18" s="129" t="s">
        <v>1080</v>
      </c>
      <c r="V18" s="129" t="s">
        <v>1080</v>
      </c>
      <c r="W18" s="129" t="s">
        <v>1080</v>
      </c>
      <c r="X18" s="129" t="s">
        <v>1080</v>
      </c>
      <c r="Y18" s="129" t="s">
        <v>1080</v>
      </c>
      <c r="Z18" s="129" t="s">
        <v>1080</v>
      </c>
      <c r="AA18" s="181">
        <v>208.1</v>
      </c>
      <c r="AB18" s="181">
        <v>2.8</v>
      </c>
      <c r="AC18" s="129" t="s">
        <v>1080</v>
      </c>
      <c r="AD18" s="129" t="s">
        <v>1080</v>
      </c>
      <c r="AE18" s="181">
        <v>146.82</v>
      </c>
      <c r="AF18" s="181">
        <v>0</v>
      </c>
      <c r="AG18" s="119" t="s">
        <v>1080</v>
      </c>
      <c r="AH18" s="119" t="s">
        <v>1080</v>
      </c>
      <c r="AI18" s="116">
        <v>146.82</v>
      </c>
      <c r="AJ18" s="116">
        <v>0</v>
      </c>
      <c r="AK18" s="12" t="s">
        <v>745</v>
      </c>
      <c r="AL18" s="173" t="s">
        <v>1217</v>
      </c>
    </row>
    <row r="19" spans="1:38" ht="180" x14ac:dyDescent="0.25">
      <c r="B19" s="38"/>
      <c r="C19" s="10" t="s">
        <v>86</v>
      </c>
      <c r="D19" s="12" t="s">
        <v>746</v>
      </c>
      <c r="E19" s="129" t="s">
        <v>1080</v>
      </c>
      <c r="F19" s="129" t="s">
        <v>1080</v>
      </c>
      <c r="G19" s="129" t="s">
        <v>1080</v>
      </c>
      <c r="H19" s="129" t="s">
        <v>1080</v>
      </c>
      <c r="I19" s="129" t="s">
        <v>1080</v>
      </c>
      <c r="J19" s="129" t="s">
        <v>1080</v>
      </c>
      <c r="K19" s="129" t="s">
        <v>1080</v>
      </c>
      <c r="L19" s="129" t="s">
        <v>1080</v>
      </c>
      <c r="M19" s="129" t="s">
        <v>1080</v>
      </c>
      <c r="N19" s="129" t="s">
        <v>1080</v>
      </c>
      <c r="O19" s="129" t="s">
        <v>1080</v>
      </c>
      <c r="P19" s="129" t="s">
        <v>1080</v>
      </c>
      <c r="Q19" s="129" t="s">
        <v>1080</v>
      </c>
      <c r="R19" s="129" t="s">
        <v>1080</v>
      </c>
      <c r="S19" s="129" t="s">
        <v>1080</v>
      </c>
      <c r="T19" s="129" t="s">
        <v>1080</v>
      </c>
      <c r="U19" s="129" t="s">
        <v>1080</v>
      </c>
      <c r="V19" s="129" t="s">
        <v>1080</v>
      </c>
      <c r="W19" s="129" t="s">
        <v>1080</v>
      </c>
      <c r="X19" s="129" t="s">
        <v>1080</v>
      </c>
      <c r="Y19" s="129" t="s">
        <v>1080</v>
      </c>
      <c r="Z19" s="129" t="s">
        <v>1080</v>
      </c>
      <c r="AA19" s="181">
        <v>208.1</v>
      </c>
      <c r="AB19" s="181">
        <v>2.8</v>
      </c>
      <c r="AC19" s="129" t="s">
        <v>1080</v>
      </c>
      <c r="AD19" s="129" t="s">
        <v>1080</v>
      </c>
      <c r="AE19" s="181">
        <v>146.82</v>
      </c>
      <c r="AF19" s="181">
        <v>0</v>
      </c>
      <c r="AG19" s="119" t="s">
        <v>1080</v>
      </c>
      <c r="AH19" s="119" t="s">
        <v>1080</v>
      </c>
      <c r="AI19" s="116">
        <v>146.82</v>
      </c>
      <c r="AJ19" s="116">
        <v>0</v>
      </c>
      <c r="AK19" s="12" t="s">
        <v>746</v>
      </c>
      <c r="AL19" s="173" t="s">
        <v>1217</v>
      </c>
    </row>
    <row r="20" spans="1:38" ht="180" x14ac:dyDescent="0.25">
      <c r="B20" s="38"/>
      <c r="C20" s="10" t="s">
        <v>747</v>
      </c>
      <c r="D20" s="12" t="s">
        <v>748</v>
      </c>
      <c r="E20" s="129" t="s">
        <v>1080</v>
      </c>
      <c r="F20" s="129" t="s">
        <v>1080</v>
      </c>
      <c r="G20" s="129" t="s">
        <v>1080</v>
      </c>
      <c r="H20" s="129" t="s">
        <v>1080</v>
      </c>
      <c r="I20" s="129" t="s">
        <v>1080</v>
      </c>
      <c r="J20" s="129" t="s">
        <v>1080</v>
      </c>
      <c r="K20" s="129" t="s">
        <v>1080</v>
      </c>
      <c r="L20" s="129" t="s">
        <v>1080</v>
      </c>
      <c r="M20" s="129" t="s">
        <v>1080</v>
      </c>
      <c r="N20" s="129" t="s">
        <v>1080</v>
      </c>
      <c r="O20" s="129" t="s">
        <v>1080</v>
      </c>
      <c r="P20" s="129" t="s">
        <v>1080</v>
      </c>
      <c r="Q20" s="129" t="s">
        <v>1080</v>
      </c>
      <c r="R20" s="129" t="s">
        <v>1080</v>
      </c>
      <c r="S20" s="129" t="s">
        <v>1080</v>
      </c>
      <c r="T20" s="129" t="s">
        <v>1080</v>
      </c>
      <c r="U20" s="129" t="s">
        <v>1080</v>
      </c>
      <c r="V20" s="129" t="s">
        <v>1080</v>
      </c>
      <c r="W20" s="129" t="s">
        <v>1080</v>
      </c>
      <c r="X20" s="129" t="s">
        <v>1080</v>
      </c>
      <c r="Y20" s="129" t="s">
        <v>1080</v>
      </c>
      <c r="Z20" s="129" t="s">
        <v>1080</v>
      </c>
      <c r="AA20" s="181">
        <v>13</v>
      </c>
      <c r="AB20" s="181">
        <v>0</v>
      </c>
      <c r="AC20" s="129" t="s">
        <v>1080</v>
      </c>
      <c r="AD20" s="129" t="s">
        <v>1080</v>
      </c>
      <c r="AE20" s="181">
        <v>8</v>
      </c>
      <c r="AF20" s="181">
        <v>0</v>
      </c>
      <c r="AG20" s="119" t="s">
        <v>1080</v>
      </c>
      <c r="AH20" s="119" t="s">
        <v>1080</v>
      </c>
      <c r="AI20" s="116">
        <v>8</v>
      </c>
      <c r="AJ20" s="116">
        <v>0</v>
      </c>
      <c r="AK20" s="12" t="s">
        <v>749</v>
      </c>
      <c r="AL20" s="173" t="s">
        <v>1217</v>
      </c>
    </row>
    <row r="21" spans="1:38" ht="180" x14ac:dyDescent="0.25">
      <c r="B21" s="38"/>
      <c r="C21" s="10" t="s">
        <v>750</v>
      </c>
      <c r="D21" s="12" t="s">
        <v>751</v>
      </c>
      <c r="E21" s="129" t="s">
        <v>1080</v>
      </c>
      <c r="F21" s="129" t="s">
        <v>1080</v>
      </c>
      <c r="G21" s="129" t="s">
        <v>1080</v>
      </c>
      <c r="H21" s="129" t="s">
        <v>1080</v>
      </c>
      <c r="I21" s="129" t="s">
        <v>1080</v>
      </c>
      <c r="J21" s="129" t="s">
        <v>1080</v>
      </c>
      <c r="K21" s="129" t="s">
        <v>1080</v>
      </c>
      <c r="L21" s="129" t="s">
        <v>1080</v>
      </c>
      <c r="M21" s="129" t="s">
        <v>1080</v>
      </c>
      <c r="N21" s="129" t="s">
        <v>1080</v>
      </c>
      <c r="O21" s="129" t="s">
        <v>1080</v>
      </c>
      <c r="P21" s="129" t="s">
        <v>1080</v>
      </c>
      <c r="Q21" s="129" t="s">
        <v>1080</v>
      </c>
      <c r="R21" s="129" t="s">
        <v>1080</v>
      </c>
      <c r="S21" s="129" t="s">
        <v>1080</v>
      </c>
      <c r="T21" s="129" t="s">
        <v>1080</v>
      </c>
      <c r="U21" s="129" t="s">
        <v>1080</v>
      </c>
      <c r="V21" s="129" t="s">
        <v>1080</v>
      </c>
      <c r="W21" s="129" t="s">
        <v>1080</v>
      </c>
      <c r="X21" s="129" t="s">
        <v>1080</v>
      </c>
      <c r="Y21" s="129" t="s">
        <v>1080</v>
      </c>
      <c r="Z21" s="129" t="s">
        <v>1080</v>
      </c>
      <c r="AA21" s="181">
        <v>13</v>
      </c>
      <c r="AB21" s="181">
        <v>0</v>
      </c>
      <c r="AC21" s="129" t="s">
        <v>1080</v>
      </c>
      <c r="AD21" s="129" t="s">
        <v>1080</v>
      </c>
      <c r="AE21" s="181">
        <v>8</v>
      </c>
      <c r="AF21" s="181">
        <v>0</v>
      </c>
      <c r="AG21" s="119" t="s">
        <v>1080</v>
      </c>
      <c r="AH21" s="119" t="s">
        <v>1080</v>
      </c>
      <c r="AI21" s="116">
        <v>8</v>
      </c>
      <c r="AJ21" s="116">
        <v>0</v>
      </c>
      <c r="AK21" s="12" t="s">
        <v>751</v>
      </c>
      <c r="AL21" s="173" t="s">
        <v>1217</v>
      </c>
    </row>
    <row r="22" spans="1:38" ht="180" x14ac:dyDescent="0.25">
      <c r="B22" s="38"/>
      <c r="C22" s="10" t="s">
        <v>752</v>
      </c>
      <c r="D22" s="12" t="s">
        <v>753</v>
      </c>
      <c r="E22" s="129" t="s">
        <v>1080</v>
      </c>
      <c r="F22" s="129" t="s">
        <v>1080</v>
      </c>
      <c r="G22" s="129" t="s">
        <v>1080</v>
      </c>
      <c r="H22" s="129" t="s">
        <v>1080</v>
      </c>
      <c r="I22" s="129" t="s">
        <v>1080</v>
      </c>
      <c r="J22" s="129" t="s">
        <v>1080</v>
      </c>
      <c r="K22" s="129" t="s">
        <v>1080</v>
      </c>
      <c r="L22" s="129" t="s">
        <v>1080</v>
      </c>
      <c r="M22" s="129" t="s">
        <v>1080</v>
      </c>
      <c r="N22" s="129" t="s">
        <v>1080</v>
      </c>
      <c r="O22" s="129" t="s">
        <v>1080</v>
      </c>
      <c r="P22" s="129" t="s">
        <v>1080</v>
      </c>
      <c r="Q22" s="129" t="s">
        <v>1080</v>
      </c>
      <c r="R22" s="129" t="s">
        <v>1080</v>
      </c>
      <c r="S22" s="129" t="s">
        <v>1080</v>
      </c>
      <c r="T22" s="129" t="s">
        <v>1080</v>
      </c>
      <c r="U22" s="129" t="s">
        <v>1080</v>
      </c>
      <c r="V22" s="129" t="s">
        <v>1080</v>
      </c>
      <c r="W22" s="129" t="s">
        <v>1080</v>
      </c>
      <c r="X22" s="129" t="s">
        <v>1080</v>
      </c>
      <c r="Y22" s="129" t="s">
        <v>1080</v>
      </c>
      <c r="Z22" s="129" t="s">
        <v>1080</v>
      </c>
      <c r="AA22" s="181">
        <v>17</v>
      </c>
      <c r="AB22" s="181">
        <v>1</v>
      </c>
      <c r="AC22" s="129" t="s">
        <v>1080</v>
      </c>
      <c r="AD22" s="129" t="s">
        <v>1080</v>
      </c>
      <c r="AE22" s="181">
        <v>8</v>
      </c>
      <c r="AF22" s="181">
        <v>0</v>
      </c>
      <c r="AG22" s="119" t="s">
        <v>1080</v>
      </c>
      <c r="AH22" s="119" t="s">
        <v>1080</v>
      </c>
      <c r="AI22" s="116">
        <v>9</v>
      </c>
      <c r="AJ22" s="116">
        <v>0</v>
      </c>
      <c r="AK22" s="12" t="s">
        <v>754</v>
      </c>
      <c r="AL22" s="173" t="s">
        <v>1217</v>
      </c>
    </row>
    <row r="23" spans="1:38" ht="180" x14ac:dyDescent="0.25">
      <c r="B23" s="38"/>
      <c r="C23" s="10" t="s">
        <v>755</v>
      </c>
      <c r="D23" s="12" t="s">
        <v>756</v>
      </c>
      <c r="E23" s="129" t="s">
        <v>1080</v>
      </c>
      <c r="F23" s="129" t="s">
        <v>1080</v>
      </c>
      <c r="G23" s="129" t="s">
        <v>1080</v>
      </c>
      <c r="H23" s="129" t="s">
        <v>1080</v>
      </c>
      <c r="I23" s="129" t="s">
        <v>1080</v>
      </c>
      <c r="J23" s="129" t="s">
        <v>1080</v>
      </c>
      <c r="K23" s="129" t="s">
        <v>1080</v>
      </c>
      <c r="L23" s="129" t="s">
        <v>1080</v>
      </c>
      <c r="M23" s="129" t="s">
        <v>1080</v>
      </c>
      <c r="N23" s="129" t="s">
        <v>1080</v>
      </c>
      <c r="O23" s="129" t="s">
        <v>1080</v>
      </c>
      <c r="P23" s="129" t="s">
        <v>1080</v>
      </c>
      <c r="Q23" s="129" t="s">
        <v>1080</v>
      </c>
      <c r="R23" s="129" t="s">
        <v>1080</v>
      </c>
      <c r="S23" s="129" t="s">
        <v>1080</v>
      </c>
      <c r="T23" s="129" t="s">
        <v>1080</v>
      </c>
      <c r="U23" s="129" t="s">
        <v>1080</v>
      </c>
      <c r="V23" s="129" t="s">
        <v>1080</v>
      </c>
      <c r="W23" s="129" t="s">
        <v>1080</v>
      </c>
      <c r="X23" s="129" t="s">
        <v>1080</v>
      </c>
      <c r="Y23" s="129" t="s">
        <v>1080</v>
      </c>
      <c r="Z23" s="129" t="s">
        <v>1080</v>
      </c>
      <c r="AA23" s="181">
        <v>17</v>
      </c>
      <c r="AB23" s="181">
        <v>1</v>
      </c>
      <c r="AC23" s="129" t="s">
        <v>1080</v>
      </c>
      <c r="AD23" s="129" t="s">
        <v>1080</v>
      </c>
      <c r="AE23" s="181">
        <v>8</v>
      </c>
      <c r="AF23" s="181">
        <v>0</v>
      </c>
      <c r="AG23" s="119" t="s">
        <v>1080</v>
      </c>
      <c r="AH23" s="119" t="s">
        <v>1080</v>
      </c>
      <c r="AI23" s="116">
        <v>9</v>
      </c>
      <c r="AJ23" s="116">
        <v>0</v>
      </c>
      <c r="AK23" s="12" t="s">
        <v>756</v>
      </c>
      <c r="AL23" s="173" t="s">
        <v>1217</v>
      </c>
    </row>
    <row r="24" spans="1:38" ht="180" x14ac:dyDescent="0.25">
      <c r="A24" s="8" t="s">
        <v>256</v>
      </c>
      <c r="B24" s="38" t="s">
        <v>757</v>
      </c>
      <c r="C24" s="10" t="s">
        <v>164</v>
      </c>
      <c r="D24" s="12" t="s">
        <v>729</v>
      </c>
      <c r="E24" s="129" t="s">
        <v>1080</v>
      </c>
      <c r="F24" s="129" t="s">
        <v>1080</v>
      </c>
      <c r="G24" s="129" t="s">
        <v>1080</v>
      </c>
      <c r="H24" s="129" t="s">
        <v>1080</v>
      </c>
      <c r="I24" s="129" t="s">
        <v>1080</v>
      </c>
      <c r="J24" s="129" t="s">
        <v>1080</v>
      </c>
      <c r="K24" s="129" t="s">
        <v>1080</v>
      </c>
      <c r="L24" s="129" t="s">
        <v>1080</v>
      </c>
      <c r="M24" s="129" t="s">
        <v>1080</v>
      </c>
      <c r="N24" s="129" t="s">
        <v>1080</v>
      </c>
      <c r="O24" s="129" t="s">
        <v>1080</v>
      </c>
      <c r="P24" s="129" t="s">
        <v>1080</v>
      </c>
      <c r="Q24" s="129" t="s">
        <v>1080</v>
      </c>
      <c r="R24" s="129" t="s">
        <v>1080</v>
      </c>
      <c r="S24" s="129" t="s">
        <v>1080</v>
      </c>
      <c r="T24" s="129" t="s">
        <v>1080</v>
      </c>
      <c r="U24" s="129" t="s">
        <v>1080</v>
      </c>
      <c r="V24" s="129" t="s">
        <v>1080</v>
      </c>
      <c r="W24" s="129" t="s">
        <v>1080</v>
      </c>
      <c r="X24" s="129" t="s">
        <v>1080</v>
      </c>
      <c r="Y24" s="129" t="s">
        <v>1080</v>
      </c>
      <c r="Z24" s="129" t="s">
        <v>1080</v>
      </c>
      <c r="AA24" s="181">
        <v>262.2</v>
      </c>
      <c r="AB24" s="181">
        <v>2.8</v>
      </c>
      <c r="AC24" s="129" t="s">
        <v>1080</v>
      </c>
      <c r="AD24" s="129" t="s">
        <v>1080</v>
      </c>
      <c r="AE24" s="181">
        <v>78.45</v>
      </c>
      <c r="AF24" s="181">
        <v>1.64</v>
      </c>
      <c r="AG24" s="119" t="s">
        <v>1080</v>
      </c>
      <c r="AH24" s="119" t="s">
        <v>1080</v>
      </c>
      <c r="AI24" s="116">
        <v>78.45</v>
      </c>
      <c r="AJ24" s="116">
        <v>1.64</v>
      </c>
      <c r="AK24" s="12" t="s">
        <v>730</v>
      </c>
      <c r="AL24" s="173" t="s">
        <v>1217</v>
      </c>
    </row>
    <row r="25" spans="1:38" ht="180" x14ac:dyDescent="0.25">
      <c r="B25" s="38"/>
      <c r="C25" s="10" t="s">
        <v>165</v>
      </c>
      <c r="D25" s="12" t="s">
        <v>731</v>
      </c>
      <c r="E25" s="129" t="s">
        <v>1080</v>
      </c>
      <c r="F25" s="129" t="s">
        <v>1080</v>
      </c>
      <c r="G25" s="129" t="s">
        <v>1080</v>
      </c>
      <c r="H25" s="129" t="s">
        <v>1080</v>
      </c>
      <c r="I25" s="129" t="s">
        <v>1080</v>
      </c>
      <c r="J25" s="129" t="s">
        <v>1080</v>
      </c>
      <c r="K25" s="129" t="s">
        <v>1080</v>
      </c>
      <c r="L25" s="129" t="s">
        <v>1080</v>
      </c>
      <c r="M25" s="129" t="s">
        <v>1080</v>
      </c>
      <c r="N25" s="129" t="s">
        <v>1080</v>
      </c>
      <c r="O25" s="129" t="s">
        <v>1080</v>
      </c>
      <c r="P25" s="129" t="s">
        <v>1080</v>
      </c>
      <c r="Q25" s="129" t="s">
        <v>1080</v>
      </c>
      <c r="R25" s="129" t="s">
        <v>1080</v>
      </c>
      <c r="S25" s="129" t="s">
        <v>1080</v>
      </c>
      <c r="T25" s="129" t="s">
        <v>1080</v>
      </c>
      <c r="U25" s="129" t="s">
        <v>1080</v>
      </c>
      <c r="V25" s="129" t="s">
        <v>1080</v>
      </c>
      <c r="W25" s="129" t="s">
        <v>1080</v>
      </c>
      <c r="X25" s="129" t="s">
        <v>1080</v>
      </c>
      <c r="Y25" s="129" t="s">
        <v>1080</v>
      </c>
      <c r="Z25" s="129" t="s">
        <v>1080</v>
      </c>
      <c r="AA25" s="181">
        <v>262.2</v>
      </c>
      <c r="AB25" s="181">
        <v>2.8</v>
      </c>
      <c r="AC25" s="129" t="s">
        <v>1080</v>
      </c>
      <c r="AD25" s="129" t="s">
        <v>1080</v>
      </c>
      <c r="AE25" s="181">
        <v>78.45</v>
      </c>
      <c r="AF25" s="181">
        <v>1.64</v>
      </c>
      <c r="AG25" s="119" t="s">
        <v>1080</v>
      </c>
      <c r="AH25" s="119" t="s">
        <v>1080</v>
      </c>
      <c r="AI25" s="116">
        <v>78.45</v>
      </c>
      <c r="AJ25" s="116">
        <v>1.64</v>
      </c>
      <c r="AK25" s="12" t="s">
        <v>731</v>
      </c>
      <c r="AL25" s="173" t="s">
        <v>1217</v>
      </c>
    </row>
    <row r="26" spans="1:38" ht="180" x14ac:dyDescent="0.25">
      <c r="B26" s="38"/>
      <c r="C26" s="10" t="s">
        <v>166</v>
      </c>
      <c r="D26" s="12" t="s">
        <v>732</v>
      </c>
      <c r="E26" s="129" t="s">
        <v>1080</v>
      </c>
      <c r="F26" s="129" t="s">
        <v>1080</v>
      </c>
      <c r="G26" s="129" t="s">
        <v>1080</v>
      </c>
      <c r="H26" s="129" t="s">
        <v>1080</v>
      </c>
      <c r="I26" s="129" t="s">
        <v>1080</v>
      </c>
      <c r="J26" s="129" t="s">
        <v>1080</v>
      </c>
      <c r="K26" s="129" t="s">
        <v>1080</v>
      </c>
      <c r="L26" s="129" t="s">
        <v>1080</v>
      </c>
      <c r="M26" s="129" t="s">
        <v>1080</v>
      </c>
      <c r="N26" s="129" t="s">
        <v>1080</v>
      </c>
      <c r="O26" s="129" t="s">
        <v>1080</v>
      </c>
      <c r="P26" s="129" t="s">
        <v>1080</v>
      </c>
      <c r="Q26" s="129" t="s">
        <v>1080</v>
      </c>
      <c r="R26" s="129" t="s">
        <v>1080</v>
      </c>
      <c r="S26" s="129" t="s">
        <v>1080</v>
      </c>
      <c r="T26" s="129" t="s">
        <v>1080</v>
      </c>
      <c r="U26" s="129" t="s">
        <v>1080</v>
      </c>
      <c r="V26" s="129" t="s">
        <v>1080</v>
      </c>
      <c r="W26" s="129" t="s">
        <v>1080</v>
      </c>
      <c r="X26" s="129" t="s">
        <v>1080</v>
      </c>
      <c r="Y26" s="129" t="s">
        <v>1080</v>
      </c>
      <c r="Z26" s="129" t="s">
        <v>1080</v>
      </c>
      <c r="AA26" s="181">
        <v>14</v>
      </c>
      <c r="AB26" s="181">
        <v>0</v>
      </c>
      <c r="AC26" s="129" t="s">
        <v>1080</v>
      </c>
      <c r="AD26" s="129" t="s">
        <v>1080</v>
      </c>
      <c r="AE26" s="181">
        <v>2</v>
      </c>
      <c r="AF26" s="181">
        <v>0</v>
      </c>
      <c r="AG26" s="119" t="s">
        <v>1080</v>
      </c>
      <c r="AH26" s="119" t="s">
        <v>1080</v>
      </c>
      <c r="AI26" s="116">
        <v>2</v>
      </c>
      <c r="AJ26" s="116">
        <v>0</v>
      </c>
      <c r="AK26" s="12" t="s">
        <v>733</v>
      </c>
      <c r="AL26" s="173" t="s">
        <v>1217</v>
      </c>
    </row>
    <row r="27" spans="1:38" ht="180" x14ac:dyDescent="0.25">
      <c r="B27" s="38"/>
      <c r="C27" s="10" t="s">
        <v>167</v>
      </c>
      <c r="D27" s="12" t="s">
        <v>734</v>
      </c>
      <c r="E27" s="129" t="s">
        <v>1080</v>
      </c>
      <c r="F27" s="129" t="s">
        <v>1080</v>
      </c>
      <c r="G27" s="129" t="s">
        <v>1080</v>
      </c>
      <c r="H27" s="129" t="s">
        <v>1080</v>
      </c>
      <c r="I27" s="129" t="s">
        <v>1080</v>
      </c>
      <c r="J27" s="129" t="s">
        <v>1080</v>
      </c>
      <c r="K27" s="129" t="s">
        <v>1080</v>
      </c>
      <c r="L27" s="129" t="s">
        <v>1080</v>
      </c>
      <c r="M27" s="129" t="s">
        <v>1080</v>
      </c>
      <c r="N27" s="129" t="s">
        <v>1080</v>
      </c>
      <c r="O27" s="129" t="s">
        <v>1080</v>
      </c>
      <c r="P27" s="129" t="s">
        <v>1080</v>
      </c>
      <c r="Q27" s="129" t="s">
        <v>1080</v>
      </c>
      <c r="R27" s="129" t="s">
        <v>1080</v>
      </c>
      <c r="S27" s="129" t="s">
        <v>1080</v>
      </c>
      <c r="T27" s="129" t="s">
        <v>1080</v>
      </c>
      <c r="U27" s="129" t="s">
        <v>1080</v>
      </c>
      <c r="V27" s="129" t="s">
        <v>1080</v>
      </c>
      <c r="W27" s="129" t="s">
        <v>1080</v>
      </c>
      <c r="X27" s="129" t="s">
        <v>1080</v>
      </c>
      <c r="Y27" s="129" t="s">
        <v>1080</v>
      </c>
      <c r="Z27" s="129" t="s">
        <v>1080</v>
      </c>
      <c r="AA27" s="181">
        <v>14</v>
      </c>
      <c r="AB27" s="181">
        <v>0</v>
      </c>
      <c r="AC27" s="129" t="s">
        <v>1080</v>
      </c>
      <c r="AD27" s="129" t="s">
        <v>1080</v>
      </c>
      <c r="AE27" s="181">
        <v>2</v>
      </c>
      <c r="AF27" s="181">
        <v>0</v>
      </c>
      <c r="AG27" s="119" t="s">
        <v>1080</v>
      </c>
      <c r="AH27" s="119" t="s">
        <v>1080</v>
      </c>
      <c r="AI27" s="116">
        <v>2</v>
      </c>
      <c r="AJ27" s="116">
        <v>0</v>
      </c>
      <c r="AK27" s="12" t="s">
        <v>734</v>
      </c>
      <c r="AL27" s="173" t="s">
        <v>1217</v>
      </c>
    </row>
    <row r="28" spans="1:38" ht="180" x14ac:dyDescent="0.25">
      <c r="B28" s="38"/>
      <c r="C28" s="10" t="s">
        <v>204</v>
      </c>
      <c r="D28" s="12" t="s">
        <v>735</v>
      </c>
      <c r="E28" s="129" t="s">
        <v>1080</v>
      </c>
      <c r="F28" s="129" t="s">
        <v>1080</v>
      </c>
      <c r="G28" s="129" t="s">
        <v>1080</v>
      </c>
      <c r="H28" s="129" t="s">
        <v>1080</v>
      </c>
      <c r="I28" s="129" t="s">
        <v>1080</v>
      </c>
      <c r="J28" s="129" t="s">
        <v>1080</v>
      </c>
      <c r="K28" s="129" t="s">
        <v>1080</v>
      </c>
      <c r="L28" s="129" t="s">
        <v>1080</v>
      </c>
      <c r="M28" s="129" t="s">
        <v>1080</v>
      </c>
      <c r="N28" s="129" t="s">
        <v>1080</v>
      </c>
      <c r="O28" s="129" t="s">
        <v>1080</v>
      </c>
      <c r="P28" s="129" t="s">
        <v>1080</v>
      </c>
      <c r="Q28" s="129" t="s">
        <v>1080</v>
      </c>
      <c r="R28" s="129" t="s">
        <v>1080</v>
      </c>
      <c r="S28" s="129" t="s">
        <v>1080</v>
      </c>
      <c r="T28" s="129" t="s">
        <v>1080</v>
      </c>
      <c r="U28" s="129" t="s">
        <v>1080</v>
      </c>
      <c r="V28" s="129" t="s">
        <v>1080</v>
      </c>
      <c r="W28" s="129" t="s">
        <v>1080</v>
      </c>
      <c r="X28" s="129" t="s">
        <v>1080</v>
      </c>
      <c r="Y28" s="129" t="s">
        <v>1080</v>
      </c>
      <c r="Z28" s="129" t="s">
        <v>1080</v>
      </c>
      <c r="AA28" s="181">
        <v>24500</v>
      </c>
      <c r="AB28" s="181">
        <v>0</v>
      </c>
      <c r="AC28" s="181" t="s">
        <v>1080</v>
      </c>
      <c r="AD28" s="181" t="s">
        <v>1080</v>
      </c>
      <c r="AE28" s="181">
        <v>3530</v>
      </c>
      <c r="AF28" s="181">
        <v>1</v>
      </c>
      <c r="AG28" s="119" t="s">
        <v>1080</v>
      </c>
      <c r="AH28" s="119" t="s">
        <v>1080</v>
      </c>
      <c r="AI28" s="116">
        <v>3529</v>
      </c>
      <c r="AJ28" s="116">
        <v>1</v>
      </c>
      <c r="AK28" s="12" t="s">
        <v>736</v>
      </c>
      <c r="AL28" s="173" t="s">
        <v>1217</v>
      </c>
    </row>
    <row r="29" spans="1:38" ht="180" x14ac:dyDescent="0.25">
      <c r="B29" s="38"/>
      <c r="C29" s="10" t="s">
        <v>271</v>
      </c>
      <c r="D29" s="81" t="s">
        <v>737</v>
      </c>
      <c r="E29" s="129" t="s">
        <v>1080</v>
      </c>
      <c r="F29" s="129" t="s">
        <v>1080</v>
      </c>
      <c r="G29" s="129" t="s">
        <v>1080</v>
      </c>
      <c r="H29" s="129" t="s">
        <v>1080</v>
      </c>
      <c r="I29" s="129" t="s">
        <v>1080</v>
      </c>
      <c r="J29" s="129" t="s">
        <v>1080</v>
      </c>
      <c r="K29" s="129" t="s">
        <v>1080</v>
      </c>
      <c r="L29" s="129" t="s">
        <v>1080</v>
      </c>
      <c r="M29" s="129" t="s">
        <v>1080</v>
      </c>
      <c r="N29" s="129" t="s">
        <v>1080</v>
      </c>
      <c r="O29" s="129" t="s">
        <v>1080</v>
      </c>
      <c r="P29" s="129" t="s">
        <v>1080</v>
      </c>
      <c r="Q29" s="129" t="s">
        <v>1080</v>
      </c>
      <c r="R29" s="129" t="s">
        <v>1080</v>
      </c>
      <c r="S29" s="129" t="s">
        <v>1080</v>
      </c>
      <c r="T29" s="129" t="s">
        <v>1080</v>
      </c>
      <c r="U29" s="129" t="s">
        <v>1080</v>
      </c>
      <c r="V29" s="129" t="s">
        <v>1080</v>
      </c>
      <c r="W29" s="129" t="s">
        <v>1080</v>
      </c>
      <c r="X29" s="129" t="s">
        <v>1080</v>
      </c>
      <c r="Y29" s="129" t="s">
        <v>1080</v>
      </c>
      <c r="Z29" s="129" t="s">
        <v>1080</v>
      </c>
      <c r="AA29" s="181">
        <v>24500</v>
      </c>
      <c r="AB29" s="181">
        <v>0</v>
      </c>
      <c r="AC29" s="181" t="s">
        <v>1080</v>
      </c>
      <c r="AD29" s="181" t="s">
        <v>1080</v>
      </c>
      <c r="AE29" s="181">
        <v>3530</v>
      </c>
      <c r="AF29" s="181">
        <v>1</v>
      </c>
      <c r="AG29" s="119" t="s">
        <v>1080</v>
      </c>
      <c r="AH29" s="119" t="s">
        <v>1080</v>
      </c>
      <c r="AI29" s="116">
        <v>3529</v>
      </c>
      <c r="AJ29" s="116">
        <v>1</v>
      </c>
      <c r="AK29" s="12" t="s">
        <v>737</v>
      </c>
      <c r="AL29" s="173" t="s">
        <v>1217</v>
      </c>
    </row>
    <row r="30" spans="1:38" ht="180" x14ac:dyDescent="0.25">
      <c r="B30" s="38"/>
      <c r="C30" s="10" t="s">
        <v>273</v>
      </c>
      <c r="D30" s="81" t="s">
        <v>738</v>
      </c>
      <c r="E30" s="129" t="s">
        <v>1080</v>
      </c>
      <c r="F30" s="129" t="s">
        <v>1080</v>
      </c>
      <c r="G30" s="129" t="s">
        <v>1080</v>
      </c>
      <c r="H30" s="129" t="s">
        <v>1080</v>
      </c>
      <c r="I30" s="129" t="s">
        <v>1080</v>
      </c>
      <c r="J30" s="129" t="s">
        <v>1080</v>
      </c>
      <c r="K30" s="129" t="s">
        <v>1080</v>
      </c>
      <c r="L30" s="129" t="s">
        <v>1080</v>
      </c>
      <c r="M30" s="129" t="s">
        <v>1080</v>
      </c>
      <c r="N30" s="129" t="s">
        <v>1080</v>
      </c>
      <c r="O30" s="129" t="s">
        <v>1080</v>
      </c>
      <c r="P30" s="129" t="s">
        <v>1080</v>
      </c>
      <c r="Q30" s="129" t="s">
        <v>1080</v>
      </c>
      <c r="R30" s="129" t="s">
        <v>1080</v>
      </c>
      <c r="S30" s="129" t="s">
        <v>1080</v>
      </c>
      <c r="T30" s="129" t="s">
        <v>1080</v>
      </c>
      <c r="U30" s="129" t="s">
        <v>1080</v>
      </c>
      <c r="V30" s="129" t="s">
        <v>1080</v>
      </c>
      <c r="W30" s="129" t="s">
        <v>1080</v>
      </c>
      <c r="X30" s="129" t="s">
        <v>1080</v>
      </c>
      <c r="Y30" s="129" t="s">
        <v>1080</v>
      </c>
      <c r="Z30" s="129" t="s">
        <v>1080</v>
      </c>
      <c r="AA30" s="181" t="s">
        <v>1080</v>
      </c>
      <c r="AB30" s="181" t="s">
        <v>1080</v>
      </c>
      <c r="AC30" s="129" t="s">
        <v>1080</v>
      </c>
      <c r="AD30" s="129" t="s">
        <v>1080</v>
      </c>
      <c r="AE30" s="181" t="s">
        <v>1080</v>
      </c>
      <c r="AF30" s="181" t="s">
        <v>1080</v>
      </c>
      <c r="AG30" s="119" t="s">
        <v>1080</v>
      </c>
      <c r="AH30" s="119" t="s">
        <v>1080</v>
      </c>
      <c r="AI30" s="116">
        <v>67</v>
      </c>
      <c r="AJ30" s="116">
        <v>0</v>
      </c>
      <c r="AK30" s="12" t="s">
        <v>739</v>
      </c>
      <c r="AL30" s="173" t="s">
        <v>1217</v>
      </c>
    </row>
    <row r="31" spans="1:38" ht="180" x14ac:dyDescent="0.25">
      <c r="B31" s="38"/>
      <c r="C31" s="10" t="s">
        <v>275</v>
      </c>
      <c r="D31" s="81" t="s">
        <v>740</v>
      </c>
      <c r="E31" s="129" t="s">
        <v>1080</v>
      </c>
      <c r="F31" s="129" t="s">
        <v>1080</v>
      </c>
      <c r="G31" s="129" t="s">
        <v>1080</v>
      </c>
      <c r="H31" s="129" t="s">
        <v>1080</v>
      </c>
      <c r="I31" s="129" t="s">
        <v>1080</v>
      </c>
      <c r="J31" s="129" t="s">
        <v>1080</v>
      </c>
      <c r="K31" s="129" t="s">
        <v>1080</v>
      </c>
      <c r="L31" s="129" t="s">
        <v>1080</v>
      </c>
      <c r="M31" s="129" t="s">
        <v>1080</v>
      </c>
      <c r="N31" s="129" t="s">
        <v>1080</v>
      </c>
      <c r="O31" s="129" t="s">
        <v>1080</v>
      </c>
      <c r="P31" s="129" t="s">
        <v>1080</v>
      </c>
      <c r="Q31" s="129" t="s">
        <v>1080</v>
      </c>
      <c r="R31" s="129" t="s">
        <v>1080</v>
      </c>
      <c r="S31" s="129" t="s">
        <v>1080</v>
      </c>
      <c r="T31" s="129" t="s">
        <v>1080</v>
      </c>
      <c r="U31" s="129" t="s">
        <v>1080</v>
      </c>
      <c r="V31" s="129" t="s">
        <v>1080</v>
      </c>
      <c r="W31" s="129" t="s">
        <v>1080</v>
      </c>
      <c r="X31" s="129" t="s">
        <v>1080</v>
      </c>
      <c r="Y31" s="129" t="s">
        <v>1080</v>
      </c>
      <c r="Z31" s="129" t="s">
        <v>1080</v>
      </c>
      <c r="AA31" s="181" t="s">
        <v>1080</v>
      </c>
      <c r="AB31" s="181" t="s">
        <v>1080</v>
      </c>
      <c r="AC31" s="129" t="s">
        <v>1080</v>
      </c>
      <c r="AD31" s="129" t="s">
        <v>1080</v>
      </c>
      <c r="AE31" s="181" t="s">
        <v>1080</v>
      </c>
      <c r="AF31" s="181" t="s">
        <v>1080</v>
      </c>
      <c r="AG31" s="119" t="s">
        <v>1080</v>
      </c>
      <c r="AH31" s="119" t="s">
        <v>1080</v>
      </c>
      <c r="AI31" s="116">
        <v>67</v>
      </c>
      <c r="AJ31" s="116">
        <v>0</v>
      </c>
      <c r="AK31" s="12" t="s">
        <v>740</v>
      </c>
      <c r="AL31" s="173" t="s">
        <v>1217</v>
      </c>
    </row>
    <row r="32" spans="1:38" ht="30" x14ac:dyDescent="0.25">
      <c r="B32" s="38"/>
      <c r="C32" s="10" t="s">
        <v>758</v>
      </c>
      <c r="D32" s="12" t="s">
        <v>741</v>
      </c>
      <c r="E32" s="129" t="s">
        <v>1080</v>
      </c>
      <c r="F32" s="129" t="s">
        <v>1080</v>
      </c>
      <c r="G32" s="129" t="s">
        <v>1080</v>
      </c>
      <c r="H32" s="129" t="s">
        <v>1080</v>
      </c>
      <c r="I32" s="129" t="s">
        <v>1080</v>
      </c>
      <c r="J32" s="129" t="s">
        <v>1080</v>
      </c>
      <c r="K32" s="129" t="s">
        <v>1080</v>
      </c>
      <c r="L32" s="129" t="s">
        <v>1080</v>
      </c>
      <c r="M32" s="129" t="s">
        <v>1080</v>
      </c>
      <c r="N32" s="129" t="s">
        <v>1080</v>
      </c>
      <c r="O32" s="129" t="s">
        <v>1080</v>
      </c>
      <c r="P32" s="129" t="s">
        <v>1080</v>
      </c>
      <c r="Q32" s="129" t="s">
        <v>1080</v>
      </c>
      <c r="R32" s="129" t="s">
        <v>1080</v>
      </c>
      <c r="S32" s="129" t="s">
        <v>1080</v>
      </c>
      <c r="T32" s="129" t="s">
        <v>1080</v>
      </c>
      <c r="U32" s="129" t="s">
        <v>1080</v>
      </c>
      <c r="V32" s="129" t="s">
        <v>1080</v>
      </c>
      <c r="W32" s="129" t="s">
        <v>1080</v>
      </c>
      <c r="X32" s="129" t="s">
        <v>1080</v>
      </c>
      <c r="Y32" s="129" t="s">
        <v>1080</v>
      </c>
      <c r="Z32" s="129" t="s">
        <v>1080</v>
      </c>
      <c r="AA32" s="181" t="s">
        <v>1080</v>
      </c>
      <c r="AB32" s="181" t="s">
        <v>1080</v>
      </c>
      <c r="AC32" s="129" t="s">
        <v>1080</v>
      </c>
      <c r="AD32" s="129" t="s">
        <v>1080</v>
      </c>
      <c r="AE32" s="181" t="s">
        <v>1080</v>
      </c>
      <c r="AF32" s="181" t="s">
        <v>1080</v>
      </c>
      <c r="AG32" s="119" t="s">
        <v>1080</v>
      </c>
      <c r="AH32" s="119" t="s">
        <v>1080</v>
      </c>
      <c r="AI32" s="181" t="s">
        <v>1080</v>
      </c>
      <c r="AJ32" s="181" t="s">
        <v>1080</v>
      </c>
      <c r="AK32" s="12" t="s">
        <v>742</v>
      </c>
      <c r="AL32" s="173" t="s">
        <v>1166</v>
      </c>
    </row>
    <row r="33" spans="1:38" x14ac:dyDescent="0.25">
      <c r="B33" s="38"/>
      <c r="C33" s="10" t="s">
        <v>759</v>
      </c>
      <c r="D33" s="12" t="s">
        <v>743</v>
      </c>
      <c r="E33" s="129" t="s">
        <v>1080</v>
      </c>
      <c r="F33" s="129" t="s">
        <v>1080</v>
      </c>
      <c r="G33" s="129" t="s">
        <v>1080</v>
      </c>
      <c r="H33" s="129" t="s">
        <v>1080</v>
      </c>
      <c r="I33" s="129" t="s">
        <v>1080</v>
      </c>
      <c r="J33" s="129" t="s">
        <v>1080</v>
      </c>
      <c r="K33" s="129" t="s">
        <v>1080</v>
      </c>
      <c r="L33" s="129" t="s">
        <v>1080</v>
      </c>
      <c r="M33" s="129" t="s">
        <v>1080</v>
      </c>
      <c r="N33" s="129" t="s">
        <v>1080</v>
      </c>
      <c r="O33" s="129" t="s">
        <v>1080</v>
      </c>
      <c r="P33" s="129" t="s">
        <v>1080</v>
      </c>
      <c r="Q33" s="129" t="s">
        <v>1080</v>
      </c>
      <c r="R33" s="129" t="s">
        <v>1080</v>
      </c>
      <c r="S33" s="129" t="s">
        <v>1080</v>
      </c>
      <c r="T33" s="129" t="s">
        <v>1080</v>
      </c>
      <c r="U33" s="129" t="s">
        <v>1080</v>
      </c>
      <c r="V33" s="129" t="s">
        <v>1080</v>
      </c>
      <c r="W33" s="129" t="s">
        <v>1080</v>
      </c>
      <c r="X33" s="129" t="s">
        <v>1080</v>
      </c>
      <c r="Y33" s="129" t="s">
        <v>1080</v>
      </c>
      <c r="Z33" s="129" t="s">
        <v>1080</v>
      </c>
      <c r="AA33" s="181" t="s">
        <v>1080</v>
      </c>
      <c r="AB33" s="181" t="s">
        <v>1080</v>
      </c>
      <c r="AC33" s="129" t="s">
        <v>1080</v>
      </c>
      <c r="AD33" s="129" t="s">
        <v>1080</v>
      </c>
      <c r="AE33" s="181" t="s">
        <v>1080</v>
      </c>
      <c r="AF33" s="181" t="s">
        <v>1080</v>
      </c>
      <c r="AG33" s="119" t="s">
        <v>1080</v>
      </c>
      <c r="AH33" s="119" t="s">
        <v>1080</v>
      </c>
      <c r="AI33" s="181" t="s">
        <v>1080</v>
      </c>
      <c r="AJ33" s="181" t="s">
        <v>1080</v>
      </c>
      <c r="AK33" s="12" t="s">
        <v>743</v>
      </c>
      <c r="AL33" s="173" t="s">
        <v>1166</v>
      </c>
    </row>
    <row r="34" spans="1:38" ht="180" x14ac:dyDescent="0.25">
      <c r="B34" s="38"/>
      <c r="C34" s="10" t="s">
        <v>760</v>
      </c>
      <c r="D34" s="12" t="s">
        <v>744</v>
      </c>
      <c r="E34" s="129" t="s">
        <v>1080</v>
      </c>
      <c r="F34" s="129" t="s">
        <v>1080</v>
      </c>
      <c r="G34" s="129" t="s">
        <v>1080</v>
      </c>
      <c r="H34" s="129" t="s">
        <v>1080</v>
      </c>
      <c r="I34" s="129" t="s">
        <v>1080</v>
      </c>
      <c r="J34" s="129" t="s">
        <v>1080</v>
      </c>
      <c r="K34" s="129" t="s">
        <v>1080</v>
      </c>
      <c r="L34" s="129" t="s">
        <v>1080</v>
      </c>
      <c r="M34" s="129" t="s">
        <v>1080</v>
      </c>
      <c r="N34" s="129" t="s">
        <v>1080</v>
      </c>
      <c r="O34" s="129" t="s">
        <v>1080</v>
      </c>
      <c r="P34" s="129" t="s">
        <v>1080</v>
      </c>
      <c r="Q34" s="129" t="s">
        <v>1080</v>
      </c>
      <c r="R34" s="129" t="s">
        <v>1080</v>
      </c>
      <c r="S34" s="129" t="s">
        <v>1080</v>
      </c>
      <c r="T34" s="129" t="s">
        <v>1080</v>
      </c>
      <c r="U34" s="129" t="s">
        <v>1080</v>
      </c>
      <c r="V34" s="129" t="s">
        <v>1080</v>
      </c>
      <c r="W34" s="129" t="s">
        <v>1080</v>
      </c>
      <c r="X34" s="129" t="s">
        <v>1080</v>
      </c>
      <c r="Y34" s="129" t="s">
        <v>1080</v>
      </c>
      <c r="Z34" s="129" t="s">
        <v>1080</v>
      </c>
      <c r="AA34" s="181">
        <v>208.1</v>
      </c>
      <c r="AB34" s="181">
        <v>2.8</v>
      </c>
      <c r="AC34" s="129" t="s">
        <v>1080</v>
      </c>
      <c r="AD34" s="129" t="s">
        <v>1080</v>
      </c>
      <c r="AE34" s="181">
        <v>61.63</v>
      </c>
      <c r="AF34" s="181">
        <v>1.64</v>
      </c>
      <c r="AG34" s="119" t="s">
        <v>1080</v>
      </c>
      <c r="AH34" s="119" t="s">
        <v>1080</v>
      </c>
      <c r="AI34" s="116">
        <v>61.63</v>
      </c>
      <c r="AJ34" s="116">
        <v>1.64</v>
      </c>
      <c r="AK34" s="12" t="s">
        <v>745</v>
      </c>
      <c r="AL34" s="173" t="s">
        <v>1217</v>
      </c>
    </row>
    <row r="35" spans="1:38" ht="180" x14ac:dyDescent="0.25">
      <c r="B35" s="38"/>
      <c r="C35" s="10" t="s">
        <v>761</v>
      </c>
      <c r="D35" s="12" t="s">
        <v>746</v>
      </c>
      <c r="E35" s="129" t="s">
        <v>1080</v>
      </c>
      <c r="F35" s="129" t="s">
        <v>1080</v>
      </c>
      <c r="G35" s="129" t="s">
        <v>1080</v>
      </c>
      <c r="H35" s="129" t="s">
        <v>1080</v>
      </c>
      <c r="I35" s="129" t="s">
        <v>1080</v>
      </c>
      <c r="J35" s="129" t="s">
        <v>1080</v>
      </c>
      <c r="K35" s="129" t="s">
        <v>1080</v>
      </c>
      <c r="L35" s="129" t="s">
        <v>1080</v>
      </c>
      <c r="M35" s="129" t="s">
        <v>1080</v>
      </c>
      <c r="N35" s="129" t="s">
        <v>1080</v>
      </c>
      <c r="O35" s="129" t="s">
        <v>1080</v>
      </c>
      <c r="P35" s="129" t="s">
        <v>1080</v>
      </c>
      <c r="Q35" s="129" t="s">
        <v>1080</v>
      </c>
      <c r="R35" s="129" t="s">
        <v>1080</v>
      </c>
      <c r="S35" s="129" t="s">
        <v>1080</v>
      </c>
      <c r="T35" s="129" t="s">
        <v>1080</v>
      </c>
      <c r="U35" s="129" t="s">
        <v>1080</v>
      </c>
      <c r="V35" s="129" t="s">
        <v>1080</v>
      </c>
      <c r="W35" s="129" t="s">
        <v>1080</v>
      </c>
      <c r="X35" s="129" t="s">
        <v>1080</v>
      </c>
      <c r="Y35" s="129" t="s">
        <v>1080</v>
      </c>
      <c r="Z35" s="129" t="s">
        <v>1080</v>
      </c>
      <c r="AA35" s="181">
        <v>208.1</v>
      </c>
      <c r="AB35" s="181">
        <v>2.8</v>
      </c>
      <c r="AC35" s="129" t="s">
        <v>1080</v>
      </c>
      <c r="AD35" s="129" t="s">
        <v>1080</v>
      </c>
      <c r="AE35" s="181">
        <v>61.63</v>
      </c>
      <c r="AF35" s="181">
        <v>1.64</v>
      </c>
      <c r="AG35" s="119" t="s">
        <v>1080</v>
      </c>
      <c r="AH35" s="119" t="s">
        <v>1080</v>
      </c>
      <c r="AI35" s="116">
        <v>61.63</v>
      </c>
      <c r="AJ35" s="116">
        <v>1.64</v>
      </c>
      <c r="AK35" s="12" t="s">
        <v>746</v>
      </c>
      <c r="AL35" s="173" t="s">
        <v>1217</v>
      </c>
    </row>
    <row r="36" spans="1:38" ht="180" x14ac:dyDescent="0.25">
      <c r="B36" s="38"/>
      <c r="C36" s="10" t="s">
        <v>762</v>
      </c>
      <c r="D36" s="12" t="s">
        <v>748</v>
      </c>
      <c r="E36" s="129" t="s">
        <v>1080</v>
      </c>
      <c r="F36" s="129" t="s">
        <v>1080</v>
      </c>
      <c r="G36" s="129" t="s">
        <v>1080</v>
      </c>
      <c r="H36" s="129" t="s">
        <v>1080</v>
      </c>
      <c r="I36" s="129" t="s">
        <v>1080</v>
      </c>
      <c r="J36" s="129" t="s">
        <v>1080</v>
      </c>
      <c r="K36" s="129" t="s">
        <v>1080</v>
      </c>
      <c r="L36" s="129" t="s">
        <v>1080</v>
      </c>
      <c r="M36" s="129" t="s">
        <v>1080</v>
      </c>
      <c r="N36" s="129" t="s">
        <v>1080</v>
      </c>
      <c r="O36" s="129" t="s">
        <v>1080</v>
      </c>
      <c r="P36" s="129" t="s">
        <v>1080</v>
      </c>
      <c r="Q36" s="129" t="s">
        <v>1080</v>
      </c>
      <c r="R36" s="129" t="s">
        <v>1080</v>
      </c>
      <c r="S36" s="129" t="s">
        <v>1080</v>
      </c>
      <c r="T36" s="129" t="s">
        <v>1080</v>
      </c>
      <c r="U36" s="129" t="s">
        <v>1080</v>
      </c>
      <c r="V36" s="129" t="s">
        <v>1080</v>
      </c>
      <c r="W36" s="129" t="s">
        <v>1080</v>
      </c>
      <c r="X36" s="129" t="s">
        <v>1080</v>
      </c>
      <c r="Y36" s="129" t="s">
        <v>1080</v>
      </c>
      <c r="Z36" s="129" t="s">
        <v>1080</v>
      </c>
      <c r="AA36" s="181">
        <v>13</v>
      </c>
      <c r="AB36" s="181">
        <v>0</v>
      </c>
      <c r="AC36" s="129" t="s">
        <v>1080</v>
      </c>
      <c r="AD36" s="129" t="s">
        <v>1080</v>
      </c>
      <c r="AE36" s="181">
        <v>5</v>
      </c>
      <c r="AF36" s="181">
        <v>0</v>
      </c>
      <c r="AG36" s="119" t="s">
        <v>1080</v>
      </c>
      <c r="AH36" s="119" t="s">
        <v>1080</v>
      </c>
      <c r="AI36" s="116">
        <v>5</v>
      </c>
      <c r="AJ36" s="116">
        <v>0</v>
      </c>
      <c r="AK36" s="12" t="s">
        <v>749</v>
      </c>
      <c r="AL36" s="173" t="s">
        <v>1217</v>
      </c>
    </row>
    <row r="37" spans="1:38" ht="180" x14ac:dyDescent="0.25">
      <c r="B37" s="38"/>
      <c r="C37" s="10" t="s">
        <v>763</v>
      </c>
      <c r="D37" s="12" t="s">
        <v>751</v>
      </c>
      <c r="E37" s="129" t="s">
        <v>1080</v>
      </c>
      <c r="F37" s="129" t="s">
        <v>1080</v>
      </c>
      <c r="G37" s="129" t="s">
        <v>1080</v>
      </c>
      <c r="H37" s="129" t="s">
        <v>1080</v>
      </c>
      <c r="I37" s="129" t="s">
        <v>1080</v>
      </c>
      <c r="J37" s="129" t="s">
        <v>1080</v>
      </c>
      <c r="K37" s="129" t="s">
        <v>1080</v>
      </c>
      <c r="L37" s="129" t="s">
        <v>1080</v>
      </c>
      <c r="M37" s="129" t="s">
        <v>1080</v>
      </c>
      <c r="N37" s="129" t="s">
        <v>1080</v>
      </c>
      <c r="O37" s="129" t="s">
        <v>1080</v>
      </c>
      <c r="P37" s="129" t="s">
        <v>1080</v>
      </c>
      <c r="Q37" s="129" t="s">
        <v>1080</v>
      </c>
      <c r="R37" s="129" t="s">
        <v>1080</v>
      </c>
      <c r="S37" s="129" t="s">
        <v>1080</v>
      </c>
      <c r="T37" s="129" t="s">
        <v>1080</v>
      </c>
      <c r="U37" s="129" t="s">
        <v>1080</v>
      </c>
      <c r="V37" s="129" t="s">
        <v>1080</v>
      </c>
      <c r="W37" s="129" t="s">
        <v>1080</v>
      </c>
      <c r="X37" s="129" t="s">
        <v>1080</v>
      </c>
      <c r="Y37" s="129" t="s">
        <v>1080</v>
      </c>
      <c r="Z37" s="129" t="s">
        <v>1080</v>
      </c>
      <c r="AA37" s="181">
        <v>13</v>
      </c>
      <c r="AB37" s="181">
        <v>0</v>
      </c>
      <c r="AC37" s="129" t="s">
        <v>1080</v>
      </c>
      <c r="AD37" s="129" t="s">
        <v>1080</v>
      </c>
      <c r="AE37" s="181">
        <v>5</v>
      </c>
      <c r="AF37" s="181">
        <v>0</v>
      </c>
      <c r="AG37" s="119" t="s">
        <v>1080</v>
      </c>
      <c r="AH37" s="119" t="s">
        <v>1080</v>
      </c>
      <c r="AI37" s="116">
        <v>5</v>
      </c>
      <c r="AJ37" s="116">
        <v>0</v>
      </c>
      <c r="AK37" s="12" t="s">
        <v>751</v>
      </c>
      <c r="AL37" s="173" t="s">
        <v>1217</v>
      </c>
    </row>
    <row r="38" spans="1:38" ht="180" x14ac:dyDescent="0.25">
      <c r="B38" s="38"/>
      <c r="C38" s="10" t="s">
        <v>764</v>
      </c>
      <c r="D38" s="12" t="s">
        <v>753</v>
      </c>
      <c r="E38" s="129" t="s">
        <v>1080</v>
      </c>
      <c r="F38" s="129" t="s">
        <v>1080</v>
      </c>
      <c r="G38" s="129" t="s">
        <v>1080</v>
      </c>
      <c r="H38" s="129" t="s">
        <v>1080</v>
      </c>
      <c r="I38" s="129" t="s">
        <v>1080</v>
      </c>
      <c r="J38" s="129" t="s">
        <v>1080</v>
      </c>
      <c r="K38" s="129" t="s">
        <v>1080</v>
      </c>
      <c r="L38" s="129" t="s">
        <v>1080</v>
      </c>
      <c r="M38" s="129" t="s">
        <v>1080</v>
      </c>
      <c r="N38" s="129" t="s">
        <v>1080</v>
      </c>
      <c r="O38" s="129" t="s">
        <v>1080</v>
      </c>
      <c r="P38" s="129" t="s">
        <v>1080</v>
      </c>
      <c r="Q38" s="129" t="s">
        <v>1080</v>
      </c>
      <c r="R38" s="129" t="s">
        <v>1080</v>
      </c>
      <c r="S38" s="129" t="s">
        <v>1080</v>
      </c>
      <c r="T38" s="129" t="s">
        <v>1080</v>
      </c>
      <c r="U38" s="129" t="s">
        <v>1080</v>
      </c>
      <c r="V38" s="129" t="s">
        <v>1080</v>
      </c>
      <c r="W38" s="129" t="s">
        <v>1080</v>
      </c>
      <c r="X38" s="129" t="s">
        <v>1080</v>
      </c>
      <c r="Y38" s="129" t="s">
        <v>1080</v>
      </c>
      <c r="Z38" s="129" t="s">
        <v>1080</v>
      </c>
      <c r="AA38" s="181">
        <v>17</v>
      </c>
      <c r="AB38" s="181">
        <v>1</v>
      </c>
      <c r="AC38" s="129" t="s">
        <v>1080</v>
      </c>
      <c r="AD38" s="129" t="s">
        <v>1080</v>
      </c>
      <c r="AE38" s="181">
        <v>10</v>
      </c>
      <c r="AF38" s="181">
        <v>2</v>
      </c>
      <c r="AG38" s="119" t="s">
        <v>1080</v>
      </c>
      <c r="AH38" s="119" t="s">
        <v>1080</v>
      </c>
      <c r="AI38" s="116">
        <v>9</v>
      </c>
      <c r="AJ38" s="116">
        <v>2</v>
      </c>
      <c r="AK38" s="12" t="s">
        <v>754</v>
      </c>
      <c r="AL38" s="173" t="s">
        <v>1217</v>
      </c>
    </row>
    <row r="39" spans="1:38" ht="180" x14ac:dyDescent="0.25">
      <c r="B39" s="38"/>
      <c r="C39" s="10" t="s">
        <v>765</v>
      </c>
      <c r="D39" s="12" t="s">
        <v>756</v>
      </c>
      <c r="E39" s="129" t="s">
        <v>1080</v>
      </c>
      <c r="F39" s="129" t="s">
        <v>1080</v>
      </c>
      <c r="G39" s="129" t="s">
        <v>1080</v>
      </c>
      <c r="H39" s="129" t="s">
        <v>1080</v>
      </c>
      <c r="I39" s="129" t="s">
        <v>1080</v>
      </c>
      <c r="J39" s="129" t="s">
        <v>1080</v>
      </c>
      <c r="K39" s="129" t="s">
        <v>1080</v>
      </c>
      <c r="L39" s="129" t="s">
        <v>1080</v>
      </c>
      <c r="M39" s="129" t="s">
        <v>1080</v>
      </c>
      <c r="N39" s="129" t="s">
        <v>1080</v>
      </c>
      <c r="O39" s="129" t="s">
        <v>1080</v>
      </c>
      <c r="P39" s="129" t="s">
        <v>1080</v>
      </c>
      <c r="Q39" s="129" t="s">
        <v>1080</v>
      </c>
      <c r="R39" s="129" t="s">
        <v>1080</v>
      </c>
      <c r="S39" s="129" t="s">
        <v>1080</v>
      </c>
      <c r="T39" s="129" t="s">
        <v>1080</v>
      </c>
      <c r="U39" s="129" t="s">
        <v>1080</v>
      </c>
      <c r="V39" s="129" t="s">
        <v>1080</v>
      </c>
      <c r="W39" s="129" t="s">
        <v>1080</v>
      </c>
      <c r="X39" s="129" t="s">
        <v>1080</v>
      </c>
      <c r="Y39" s="129" t="s">
        <v>1080</v>
      </c>
      <c r="Z39" s="129" t="s">
        <v>1080</v>
      </c>
      <c r="AA39" s="181">
        <v>17</v>
      </c>
      <c r="AB39" s="181">
        <v>1</v>
      </c>
      <c r="AC39" s="129" t="s">
        <v>1080</v>
      </c>
      <c r="AD39" s="129" t="s">
        <v>1080</v>
      </c>
      <c r="AE39" s="181">
        <v>10</v>
      </c>
      <c r="AF39" s="181">
        <v>2</v>
      </c>
      <c r="AG39" s="119" t="s">
        <v>1080</v>
      </c>
      <c r="AH39" s="119" t="s">
        <v>1080</v>
      </c>
      <c r="AI39" s="116">
        <v>9</v>
      </c>
      <c r="AJ39" s="116">
        <v>2</v>
      </c>
      <c r="AK39" s="12" t="s">
        <v>756</v>
      </c>
      <c r="AL39" s="173" t="s">
        <v>1217</v>
      </c>
    </row>
    <row r="40" spans="1:38" ht="180" x14ac:dyDescent="0.25">
      <c r="A40" s="8" t="s">
        <v>256</v>
      </c>
      <c r="B40" s="38" t="s">
        <v>766</v>
      </c>
      <c r="C40" s="10" t="s">
        <v>139</v>
      </c>
      <c r="D40" s="12" t="s">
        <v>729</v>
      </c>
      <c r="E40" s="129" t="s">
        <v>1080</v>
      </c>
      <c r="F40" s="129" t="s">
        <v>1080</v>
      </c>
      <c r="G40" s="129" t="s">
        <v>1080</v>
      </c>
      <c r="H40" s="129" t="s">
        <v>1080</v>
      </c>
      <c r="I40" s="129" t="s">
        <v>1080</v>
      </c>
      <c r="J40" s="129" t="s">
        <v>1080</v>
      </c>
      <c r="K40" s="129" t="s">
        <v>1080</v>
      </c>
      <c r="L40" s="129" t="s">
        <v>1080</v>
      </c>
      <c r="M40" s="129" t="s">
        <v>1080</v>
      </c>
      <c r="N40" s="129" t="s">
        <v>1080</v>
      </c>
      <c r="O40" s="129" t="s">
        <v>1080</v>
      </c>
      <c r="P40" s="129" t="s">
        <v>1080</v>
      </c>
      <c r="Q40" s="129" t="s">
        <v>1080</v>
      </c>
      <c r="R40" s="129" t="s">
        <v>1080</v>
      </c>
      <c r="S40" s="129" t="s">
        <v>1080</v>
      </c>
      <c r="T40" s="129" t="s">
        <v>1080</v>
      </c>
      <c r="U40" s="129" t="s">
        <v>1080</v>
      </c>
      <c r="V40" s="129" t="s">
        <v>1080</v>
      </c>
      <c r="W40" s="129" t="s">
        <v>1080</v>
      </c>
      <c r="X40" s="129" t="s">
        <v>1080</v>
      </c>
      <c r="Y40" s="129" t="s">
        <v>1080</v>
      </c>
      <c r="Z40" s="129" t="s">
        <v>1080</v>
      </c>
      <c r="AA40" s="181" t="s">
        <v>1080</v>
      </c>
      <c r="AB40" s="181" t="s">
        <v>1080</v>
      </c>
      <c r="AC40" s="129" t="s">
        <v>1080</v>
      </c>
      <c r="AD40" s="129" t="s">
        <v>1080</v>
      </c>
      <c r="AE40" s="181" t="s">
        <v>1080</v>
      </c>
      <c r="AF40" s="181" t="s">
        <v>1080</v>
      </c>
      <c r="AG40" s="181" t="s">
        <v>1080</v>
      </c>
      <c r="AH40" s="181" t="s">
        <v>1080</v>
      </c>
      <c r="AI40" s="181" t="s">
        <v>1080</v>
      </c>
      <c r="AJ40" s="181" t="s">
        <v>1080</v>
      </c>
      <c r="AK40" s="12" t="s">
        <v>730</v>
      </c>
      <c r="AL40" s="173" t="s">
        <v>1217</v>
      </c>
    </row>
    <row r="41" spans="1:38" ht="180" x14ac:dyDescent="0.25">
      <c r="B41" s="38"/>
      <c r="C41" s="10" t="s">
        <v>142</v>
      </c>
      <c r="D41" s="12" t="s">
        <v>731</v>
      </c>
      <c r="E41" s="129" t="s">
        <v>1080</v>
      </c>
      <c r="F41" s="129" t="s">
        <v>1080</v>
      </c>
      <c r="G41" s="129" t="s">
        <v>1080</v>
      </c>
      <c r="H41" s="129" t="s">
        <v>1080</v>
      </c>
      <c r="I41" s="129" t="s">
        <v>1080</v>
      </c>
      <c r="J41" s="129" t="s">
        <v>1080</v>
      </c>
      <c r="K41" s="129" t="s">
        <v>1080</v>
      </c>
      <c r="L41" s="129" t="s">
        <v>1080</v>
      </c>
      <c r="M41" s="129" t="s">
        <v>1080</v>
      </c>
      <c r="N41" s="129" t="s">
        <v>1080</v>
      </c>
      <c r="O41" s="129" t="s">
        <v>1080</v>
      </c>
      <c r="P41" s="129" t="s">
        <v>1080</v>
      </c>
      <c r="Q41" s="129" t="s">
        <v>1080</v>
      </c>
      <c r="R41" s="129" t="s">
        <v>1080</v>
      </c>
      <c r="S41" s="129" t="s">
        <v>1080</v>
      </c>
      <c r="T41" s="129" t="s">
        <v>1080</v>
      </c>
      <c r="U41" s="129" t="s">
        <v>1080</v>
      </c>
      <c r="V41" s="129" t="s">
        <v>1080</v>
      </c>
      <c r="W41" s="129" t="s">
        <v>1080</v>
      </c>
      <c r="X41" s="129" t="s">
        <v>1080</v>
      </c>
      <c r="Y41" s="129" t="s">
        <v>1080</v>
      </c>
      <c r="Z41" s="129" t="s">
        <v>1080</v>
      </c>
      <c r="AA41" s="181" t="s">
        <v>1080</v>
      </c>
      <c r="AB41" s="181" t="s">
        <v>1080</v>
      </c>
      <c r="AC41" s="129" t="s">
        <v>1080</v>
      </c>
      <c r="AD41" s="129" t="s">
        <v>1080</v>
      </c>
      <c r="AE41" s="181" t="s">
        <v>1080</v>
      </c>
      <c r="AF41" s="181" t="s">
        <v>1080</v>
      </c>
      <c r="AG41" s="181" t="s">
        <v>1080</v>
      </c>
      <c r="AH41" s="181" t="s">
        <v>1080</v>
      </c>
      <c r="AI41" s="181" t="s">
        <v>1080</v>
      </c>
      <c r="AJ41" s="181" t="s">
        <v>1080</v>
      </c>
      <c r="AK41" s="12" t="s">
        <v>731</v>
      </c>
      <c r="AL41" s="173" t="s">
        <v>1217</v>
      </c>
    </row>
    <row r="42" spans="1:38" ht="180" x14ac:dyDescent="0.25">
      <c r="B42" s="38"/>
      <c r="C42" s="10" t="s">
        <v>145</v>
      </c>
      <c r="D42" s="12" t="s">
        <v>732</v>
      </c>
      <c r="E42" s="129" t="s">
        <v>1080</v>
      </c>
      <c r="F42" s="129" t="s">
        <v>1080</v>
      </c>
      <c r="G42" s="129" t="s">
        <v>1080</v>
      </c>
      <c r="H42" s="129" t="s">
        <v>1080</v>
      </c>
      <c r="I42" s="129" t="s">
        <v>1080</v>
      </c>
      <c r="J42" s="129" t="s">
        <v>1080</v>
      </c>
      <c r="K42" s="129" t="s">
        <v>1080</v>
      </c>
      <c r="L42" s="129" t="s">
        <v>1080</v>
      </c>
      <c r="M42" s="129" t="s">
        <v>1080</v>
      </c>
      <c r="N42" s="129" t="s">
        <v>1080</v>
      </c>
      <c r="O42" s="129" t="s">
        <v>1080</v>
      </c>
      <c r="P42" s="129" t="s">
        <v>1080</v>
      </c>
      <c r="Q42" s="129" t="s">
        <v>1080</v>
      </c>
      <c r="R42" s="129" t="s">
        <v>1080</v>
      </c>
      <c r="S42" s="129" t="s">
        <v>1080</v>
      </c>
      <c r="T42" s="129" t="s">
        <v>1080</v>
      </c>
      <c r="U42" s="129" t="s">
        <v>1080</v>
      </c>
      <c r="V42" s="129" t="s">
        <v>1080</v>
      </c>
      <c r="W42" s="129" t="s">
        <v>1080</v>
      </c>
      <c r="X42" s="129" t="s">
        <v>1080</v>
      </c>
      <c r="Y42" s="129" t="s">
        <v>1080</v>
      </c>
      <c r="Z42" s="129" t="s">
        <v>1080</v>
      </c>
      <c r="AA42" s="181" t="s">
        <v>1080</v>
      </c>
      <c r="AB42" s="181" t="s">
        <v>1080</v>
      </c>
      <c r="AC42" s="129" t="s">
        <v>1080</v>
      </c>
      <c r="AD42" s="129" t="s">
        <v>1080</v>
      </c>
      <c r="AE42" s="181" t="s">
        <v>1080</v>
      </c>
      <c r="AF42" s="181" t="s">
        <v>1080</v>
      </c>
      <c r="AG42" s="181" t="s">
        <v>1080</v>
      </c>
      <c r="AH42" s="181" t="s">
        <v>1080</v>
      </c>
      <c r="AI42" s="181" t="s">
        <v>1080</v>
      </c>
      <c r="AJ42" s="181" t="s">
        <v>1080</v>
      </c>
      <c r="AK42" s="12" t="s">
        <v>733</v>
      </c>
      <c r="AL42" s="173" t="s">
        <v>1217</v>
      </c>
    </row>
    <row r="43" spans="1:38" ht="180" x14ac:dyDescent="0.25">
      <c r="B43" s="38"/>
      <c r="C43" s="10" t="s">
        <v>210</v>
      </c>
      <c r="D43" s="12" t="s">
        <v>734</v>
      </c>
      <c r="E43" s="129" t="s">
        <v>1080</v>
      </c>
      <c r="F43" s="129" t="s">
        <v>1080</v>
      </c>
      <c r="G43" s="129" t="s">
        <v>1080</v>
      </c>
      <c r="H43" s="129" t="s">
        <v>1080</v>
      </c>
      <c r="I43" s="129" t="s">
        <v>1080</v>
      </c>
      <c r="J43" s="129" t="s">
        <v>1080</v>
      </c>
      <c r="K43" s="129" t="s">
        <v>1080</v>
      </c>
      <c r="L43" s="129" t="s">
        <v>1080</v>
      </c>
      <c r="M43" s="129" t="s">
        <v>1080</v>
      </c>
      <c r="N43" s="129" t="s">
        <v>1080</v>
      </c>
      <c r="O43" s="129" t="s">
        <v>1080</v>
      </c>
      <c r="P43" s="129" t="s">
        <v>1080</v>
      </c>
      <c r="Q43" s="129" t="s">
        <v>1080</v>
      </c>
      <c r="R43" s="129" t="s">
        <v>1080</v>
      </c>
      <c r="S43" s="129" t="s">
        <v>1080</v>
      </c>
      <c r="T43" s="129" t="s">
        <v>1080</v>
      </c>
      <c r="U43" s="129" t="s">
        <v>1080</v>
      </c>
      <c r="V43" s="129" t="s">
        <v>1080</v>
      </c>
      <c r="W43" s="129" t="s">
        <v>1080</v>
      </c>
      <c r="X43" s="129" t="s">
        <v>1080</v>
      </c>
      <c r="Y43" s="129" t="s">
        <v>1080</v>
      </c>
      <c r="Z43" s="129" t="s">
        <v>1080</v>
      </c>
      <c r="AA43" s="181" t="s">
        <v>1080</v>
      </c>
      <c r="AB43" s="181" t="s">
        <v>1080</v>
      </c>
      <c r="AC43" s="129" t="s">
        <v>1080</v>
      </c>
      <c r="AD43" s="129" t="s">
        <v>1080</v>
      </c>
      <c r="AE43" s="181" t="s">
        <v>1080</v>
      </c>
      <c r="AF43" s="181" t="s">
        <v>1080</v>
      </c>
      <c r="AG43" s="181" t="s">
        <v>1080</v>
      </c>
      <c r="AH43" s="181" t="s">
        <v>1080</v>
      </c>
      <c r="AI43" s="181" t="s">
        <v>1080</v>
      </c>
      <c r="AJ43" s="181" t="s">
        <v>1080</v>
      </c>
      <c r="AK43" s="12" t="s">
        <v>734</v>
      </c>
      <c r="AL43" s="173" t="s">
        <v>1217</v>
      </c>
    </row>
    <row r="44" spans="1:38" ht="180" x14ac:dyDescent="0.25">
      <c r="B44" s="38"/>
      <c r="C44" s="10" t="s">
        <v>212</v>
      </c>
      <c r="D44" s="12" t="s">
        <v>735</v>
      </c>
      <c r="E44" s="129" t="s">
        <v>1080</v>
      </c>
      <c r="F44" s="129" t="s">
        <v>1080</v>
      </c>
      <c r="G44" s="129" t="s">
        <v>1080</v>
      </c>
      <c r="H44" s="129" t="s">
        <v>1080</v>
      </c>
      <c r="I44" s="129" t="s">
        <v>1080</v>
      </c>
      <c r="J44" s="129" t="s">
        <v>1080</v>
      </c>
      <c r="K44" s="129" t="s">
        <v>1080</v>
      </c>
      <c r="L44" s="129" t="s">
        <v>1080</v>
      </c>
      <c r="M44" s="129" t="s">
        <v>1080</v>
      </c>
      <c r="N44" s="129" t="s">
        <v>1080</v>
      </c>
      <c r="O44" s="129" t="s">
        <v>1080</v>
      </c>
      <c r="P44" s="129" t="s">
        <v>1080</v>
      </c>
      <c r="Q44" s="129" t="s">
        <v>1080</v>
      </c>
      <c r="R44" s="129" t="s">
        <v>1080</v>
      </c>
      <c r="S44" s="129" t="s">
        <v>1080</v>
      </c>
      <c r="T44" s="129" t="s">
        <v>1080</v>
      </c>
      <c r="U44" s="129" t="s">
        <v>1080</v>
      </c>
      <c r="V44" s="129" t="s">
        <v>1080</v>
      </c>
      <c r="W44" s="129" t="s">
        <v>1080</v>
      </c>
      <c r="X44" s="129" t="s">
        <v>1080</v>
      </c>
      <c r="Y44" s="129" t="s">
        <v>1080</v>
      </c>
      <c r="Z44" s="129" t="s">
        <v>1080</v>
      </c>
      <c r="AA44" s="181" t="s">
        <v>1080</v>
      </c>
      <c r="AB44" s="181" t="s">
        <v>1080</v>
      </c>
      <c r="AC44" s="129" t="s">
        <v>1080</v>
      </c>
      <c r="AD44" s="129" t="s">
        <v>1080</v>
      </c>
      <c r="AE44" s="181" t="s">
        <v>1080</v>
      </c>
      <c r="AF44" s="181" t="s">
        <v>1080</v>
      </c>
      <c r="AG44" s="181" t="s">
        <v>1080</v>
      </c>
      <c r="AH44" s="181" t="s">
        <v>1080</v>
      </c>
      <c r="AI44" s="181" t="s">
        <v>1080</v>
      </c>
      <c r="AJ44" s="181" t="s">
        <v>1080</v>
      </c>
      <c r="AK44" s="12" t="s">
        <v>736</v>
      </c>
      <c r="AL44" s="173" t="s">
        <v>1217</v>
      </c>
    </row>
    <row r="45" spans="1:38" ht="180" x14ac:dyDescent="0.25">
      <c r="B45" s="38"/>
      <c r="C45" s="10" t="s">
        <v>767</v>
      </c>
      <c r="D45" s="81" t="s">
        <v>737</v>
      </c>
      <c r="E45" s="129" t="s">
        <v>1080</v>
      </c>
      <c r="F45" s="129" t="s">
        <v>1080</v>
      </c>
      <c r="G45" s="129" t="s">
        <v>1080</v>
      </c>
      <c r="H45" s="129" t="s">
        <v>1080</v>
      </c>
      <c r="I45" s="129" t="s">
        <v>1080</v>
      </c>
      <c r="J45" s="129" t="s">
        <v>1080</v>
      </c>
      <c r="K45" s="129" t="s">
        <v>1080</v>
      </c>
      <c r="L45" s="129" t="s">
        <v>1080</v>
      </c>
      <c r="M45" s="129" t="s">
        <v>1080</v>
      </c>
      <c r="N45" s="129" t="s">
        <v>1080</v>
      </c>
      <c r="O45" s="129" t="s">
        <v>1080</v>
      </c>
      <c r="P45" s="129" t="s">
        <v>1080</v>
      </c>
      <c r="Q45" s="129" t="s">
        <v>1080</v>
      </c>
      <c r="R45" s="129" t="s">
        <v>1080</v>
      </c>
      <c r="S45" s="129" t="s">
        <v>1080</v>
      </c>
      <c r="T45" s="129" t="s">
        <v>1080</v>
      </c>
      <c r="U45" s="129" t="s">
        <v>1080</v>
      </c>
      <c r="V45" s="129" t="s">
        <v>1080</v>
      </c>
      <c r="W45" s="129" t="s">
        <v>1080</v>
      </c>
      <c r="X45" s="129" t="s">
        <v>1080</v>
      </c>
      <c r="Y45" s="129" t="s">
        <v>1080</v>
      </c>
      <c r="Z45" s="129" t="s">
        <v>1080</v>
      </c>
      <c r="AA45" s="181" t="s">
        <v>1080</v>
      </c>
      <c r="AB45" s="181" t="s">
        <v>1080</v>
      </c>
      <c r="AC45" s="129" t="s">
        <v>1080</v>
      </c>
      <c r="AD45" s="129" t="s">
        <v>1080</v>
      </c>
      <c r="AE45" s="181" t="s">
        <v>1080</v>
      </c>
      <c r="AF45" s="181" t="s">
        <v>1080</v>
      </c>
      <c r="AG45" s="181" t="s">
        <v>1080</v>
      </c>
      <c r="AH45" s="181" t="s">
        <v>1080</v>
      </c>
      <c r="AI45" s="181" t="s">
        <v>1080</v>
      </c>
      <c r="AJ45" s="181" t="s">
        <v>1080</v>
      </c>
      <c r="AK45" s="12" t="s">
        <v>737</v>
      </c>
      <c r="AL45" s="173" t="s">
        <v>1217</v>
      </c>
    </row>
    <row r="46" spans="1:38" ht="180" x14ac:dyDescent="0.25">
      <c r="B46" s="38"/>
      <c r="C46" s="10" t="s">
        <v>768</v>
      </c>
      <c r="D46" s="81" t="s">
        <v>738</v>
      </c>
      <c r="E46" s="129" t="s">
        <v>1080</v>
      </c>
      <c r="F46" s="129" t="s">
        <v>1080</v>
      </c>
      <c r="G46" s="129" t="s">
        <v>1080</v>
      </c>
      <c r="H46" s="129" t="s">
        <v>1080</v>
      </c>
      <c r="I46" s="129" t="s">
        <v>1080</v>
      </c>
      <c r="J46" s="129" t="s">
        <v>1080</v>
      </c>
      <c r="K46" s="129" t="s">
        <v>1080</v>
      </c>
      <c r="L46" s="129" t="s">
        <v>1080</v>
      </c>
      <c r="M46" s="129" t="s">
        <v>1080</v>
      </c>
      <c r="N46" s="129" t="s">
        <v>1080</v>
      </c>
      <c r="O46" s="129" t="s">
        <v>1080</v>
      </c>
      <c r="P46" s="129" t="s">
        <v>1080</v>
      </c>
      <c r="Q46" s="129" t="s">
        <v>1080</v>
      </c>
      <c r="R46" s="129" t="s">
        <v>1080</v>
      </c>
      <c r="S46" s="129" t="s">
        <v>1080</v>
      </c>
      <c r="T46" s="129" t="s">
        <v>1080</v>
      </c>
      <c r="U46" s="129" t="s">
        <v>1080</v>
      </c>
      <c r="V46" s="129" t="s">
        <v>1080</v>
      </c>
      <c r="W46" s="129" t="s">
        <v>1080</v>
      </c>
      <c r="X46" s="129" t="s">
        <v>1080</v>
      </c>
      <c r="Y46" s="129" t="s">
        <v>1080</v>
      </c>
      <c r="Z46" s="129" t="s">
        <v>1080</v>
      </c>
      <c r="AA46" s="181" t="s">
        <v>1080</v>
      </c>
      <c r="AB46" s="181" t="s">
        <v>1080</v>
      </c>
      <c r="AC46" s="129" t="s">
        <v>1080</v>
      </c>
      <c r="AD46" s="129" t="s">
        <v>1080</v>
      </c>
      <c r="AE46" s="181" t="s">
        <v>1080</v>
      </c>
      <c r="AF46" s="181" t="s">
        <v>1080</v>
      </c>
      <c r="AG46" s="181" t="s">
        <v>1080</v>
      </c>
      <c r="AH46" s="181" t="s">
        <v>1080</v>
      </c>
      <c r="AI46" s="181" t="s">
        <v>1080</v>
      </c>
      <c r="AJ46" s="181" t="s">
        <v>1080</v>
      </c>
      <c r="AK46" s="12" t="s">
        <v>739</v>
      </c>
      <c r="AL46" s="173" t="s">
        <v>1217</v>
      </c>
    </row>
    <row r="47" spans="1:38" ht="180" x14ac:dyDescent="0.25">
      <c r="B47" s="38"/>
      <c r="C47" s="10" t="s">
        <v>769</v>
      </c>
      <c r="D47" s="81" t="s">
        <v>740</v>
      </c>
      <c r="E47" s="129" t="s">
        <v>1080</v>
      </c>
      <c r="F47" s="129" t="s">
        <v>1080</v>
      </c>
      <c r="G47" s="129" t="s">
        <v>1080</v>
      </c>
      <c r="H47" s="129" t="s">
        <v>1080</v>
      </c>
      <c r="I47" s="129" t="s">
        <v>1080</v>
      </c>
      <c r="J47" s="129" t="s">
        <v>1080</v>
      </c>
      <c r="K47" s="129" t="s">
        <v>1080</v>
      </c>
      <c r="L47" s="129" t="s">
        <v>1080</v>
      </c>
      <c r="M47" s="129" t="s">
        <v>1080</v>
      </c>
      <c r="N47" s="129" t="s">
        <v>1080</v>
      </c>
      <c r="O47" s="129" t="s">
        <v>1080</v>
      </c>
      <c r="P47" s="129" t="s">
        <v>1080</v>
      </c>
      <c r="Q47" s="129" t="s">
        <v>1080</v>
      </c>
      <c r="R47" s="129" t="s">
        <v>1080</v>
      </c>
      <c r="S47" s="129" t="s">
        <v>1080</v>
      </c>
      <c r="T47" s="129" t="s">
        <v>1080</v>
      </c>
      <c r="U47" s="129" t="s">
        <v>1080</v>
      </c>
      <c r="V47" s="129" t="s">
        <v>1080</v>
      </c>
      <c r="W47" s="129" t="s">
        <v>1080</v>
      </c>
      <c r="X47" s="129" t="s">
        <v>1080</v>
      </c>
      <c r="Y47" s="129" t="s">
        <v>1080</v>
      </c>
      <c r="Z47" s="129" t="s">
        <v>1080</v>
      </c>
      <c r="AA47" s="182" t="s">
        <v>1080</v>
      </c>
      <c r="AB47" s="182" t="s">
        <v>1080</v>
      </c>
      <c r="AC47" s="129" t="s">
        <v>1080</v>
      </c>
      <c r="AD47" s="129" t="s">
        <v>1080</v>
      </c>
      <c r="AE47" s="181" t="s">
        <v>1080</v>
      </c>
      <c r="AF47" s="181" t="s">
        <v>1080</v>
      </c>
      <c r="AG47" s="181" t="s">
        <v>1080</v>
      </c>
      <c r="AH47" s="181" t="s">
        <v>1080</v>
      </c>
      <c r="AI47" s="181" t="s">
        <v>1080</v>
      </c>
      <c r="AJ47" s="181" t="s">
        <v>1080</v>
      </c>
      <c r="AK47" s="12" t="s">
        <v>740</v>
      </c>
      <c r="AL47" s="173" t="s">
        <v>1217</v>
      </c>
    </row>
    <row r="48" spans="1:38" ht="30" x14ac:dyDescent="0.25">
      <c r="B48" s="38"/>
      <c r="C48" s="10" t="s">
        <v>770</v>
      </c>
      <c r="D48" s="12" t="s">
        <v>741</v>
      </c>
      <c r="E48" s="129" t="s">
        <v>1080</v>
      </c>
      <c r="F48" s="129" t="s">
        <v>1080</v>
      </c>
      <c r="G48" s="129" t="s">
        <v>1080</v>
      </c>
      <c r="H48" s="129" t="s">
        <v>1080</v>
      </c>
      <c r="I48" s="129" t="s">
        <v>1080</v>
      </c>
      <c r="J48" s="129" t="s">
        <v>1080</v>
      </c>
      <c r="K48" s="129" t="s">
        <v>1080</v>
      </c>
      <c r="L48" s="129" t="s">
        <v>1080</v>
      </c>
      <c r="M48" s="129" t="s">
        <v>1080</v>
      </c>
      <c r="N48" s="129" t="s">
        <v>1080</v>
      </c>
      <c r="O48" s="129" t="s">
        <v>1080</v>
      </c>
      <c r="P48" s="129" t="s">
        <v>1080</v>
      </c>
      <c r="Q48" s="129" t="s">
        <v>1080</v>
      </c>
      <c r="R48" s="129" t="s">
        <v>1080</v>
      </c>
      <c r="S48" s="129" t="s">
        <v>1080</v>
      </c>
      <c r="T48" s="129" t="s">
        <v>1080</v>
      </c>
      <c r="U48" s="129" t="s">
        <v>1080</v>
      </c>
      <c r="V48" s="129" t="s">
        <v>1080</v>
      </c>
      <c r="W48" s="129" t="s">
        <v>1080</v>
      </c>
      <c r="X48" s="129" t="s">
        <v>1080</v>
      </c>
      <c r="Y48" s="129" t="s">
        <v>1080</v>
      </c>
      <c r="Z48" s="129" t="s">
        <v>1080</v>
      </c>
      <c r="AA48" s="182" t="s">
        <v>1080</v>
      </c>
      <c r="AB48" s="182" t="s">
        <v>1080</v>
      </c>
      <c r="AC48" s="129" t="s">
        <v>1080</v>
      </c>
      <c r="AD48" s="129" t="s">
        <v>1080</v>
      </c>
      <c r="AE48" s="181" t="s">
        <v>1080</v>
      </c>
      <c r="AF48" s="181" t="s">
        <v>1080</v>
      </c>
      <c r="AG48" s="181" t="s">
        <v>1080</v>
      </c>
      <c r="AH48" s="181" t="s">
        <v>1080</v>
      </c>
      <c r="AI48" s="181" t="s">
        <v>1080</v>
      </c>
      <c r="AJ48" s="181" t="s">
        <v>1080</v>
      </c>
      <c r="AK48" s="12" t="s">
        <v>742</v>
      </c>
      <c r="AL48" s="173" t="s">
        <v>1166</v>
      </c>
    </row>
    <row r="49" spans="2:38" x14ac:dyDescent="0.25">
      <c r="B49" s="38"/>
      <c r="C49" s="10" t="s">
        <v>771</v>
      </c>
      <c r="D49" s="12" t="s">
        <v>743</v>
      </c>
      <c r="E49" s="129" t="s">
        <v>1080</v>
      </c>
      <c r="F49" s="129" t="s">
        <v>1080</v>
      </c>
      <c r="G49" s="129" t="s">
        <v>1080</v>
      </c>
      <c r="H49" s="129" t="s">
        <v>1080</v>
      </c>
      <c r="I49" s="129" t="s">
        <v>1080</v>
      </c>
      <c r="J49" s="129" t="s">
        <v>1080</v>
      </c>
      <c r="K49" s="129" t="s">
        <v>1080</v>
      </c>
      <c r="L49" s="129" t="s">
        <v>1080</v>
      </c>
      <c r="M49" s="129" t="s">
        <v>1080</v>
      </c>
      <c r="N49" s="129" t="s">
        <v>1080</v>
      </c>
      <c r="O49" s="129" t="s">
        <v>1080</v>
      </c>
      <c r="P49" s="129" t="s">
        <v>1080</v>
      </c>
      <c r="Q49" s="129" t="s">
        <v>1080</v>
      </c>
      <c r="R49" s="129" t="s">
        <v>1080</v>
      </c>
      <c r="S49" s="129" t="s">
        <v>1080</v>
      </c>
      <c r="T49" s="129" t="s">
        <v>1080</v>
      </c>
      <c r="U49" s="129" t="s">
        <v>1080</v>
      </c>
      <c r="V49" s="129" t="s">
        <v>1080</v>
      </c>
      <c r="W49" s="129" t="s">
        <v>1080</v>
      </c>
      <c r="X49" s="129" t="s">
        <v>1080</v>
      </c>
      <c r="Y49" s="129" t="s">
        <v>1080</v>
      </c>
      <c r="Z49" s="129" t="s">
        <v>1080</v>
      </c>
      <c r="AA49" s="182" t="s">
        <v>1080</v>
      </c>
      <c r="AB49" s="182" t="s">
        <v>1080</v>
      </c>
      <c r="AC49" s="129" t="s">
        <v>1080</v>
      </c>
      <c r="AD49" s="129" t="s">
        <v>1080</v>
      </c>
      <c r="AE49" s="181" t="s">
        <v>1080</v>
      </c>
      <c r="AF49" s="181" t="s">
        <v>1080</v>
      </c>
      <c r="AG49" s="181" t="s">
        <v>1080</v>
      </c>
      <c r="AH49" s="181" t="s">
        <v>1080</v>
      </c>
      <c r="AI49" s="181" t="s">
        <v>1080</v>
      </c>
      <c r="AJ49" s="181" t="s">
        <v>1080</v>
      </c>
      <c r="AK49" s="12" t="s">
        <v>743</v>
      </c>
      <c r="AL49" s="173" t="s">
        <v>1166</v>
      </c>
    </row>
    <row r="50" spans="2:38" ht="180" x14ac:dyDescent="0.25">
      <c r="B50" s="38"/>
      <c r="C50" s="10" t="s">
        <v>772</v>
      </c>
      <c r="D50" s="12" t="s">
        <v>744</v>
      </c>
      <c r="E50" s="129" t="s">
        <v>1080</v>
      </c>
      <c r="F50" s="129" t="s">
        <v>1080</v>
      </c>
      <c r="G50" s="129" t="s">
        <v>1080</v>
      </c>
      <c r="H50" s="129" t="s">
        <v>1080</v>
      </c>
      <c r="I50" s="129" t="s">
        <v>1080</v>
      </c>
      <c r="J50" s="129" t="s">
        <v>1080</v>
      </c>
      <c r="K50" s="129" t="s">
        <v>1080</v>
      </c>
      <c r="L50" s="129" t="s">
        <v>1080</v>
      </c>
      <c r="M50" s="129" t="s">
        <v>1080</v>
      </c>
      <c r="N50" s="129" t="s">
        <v>1080</v>
      </c>
      <c r="O50" s="129" t="s">
        <v>1080</v>
      </c>
      <c r="P50" s="129" t="s">
        <v>1080</v>
      </c>
      <c r="Q50" s="129" t="s">
        <v>1080</v>
      </c>
      <c r="R50" s="129" t="s">
        <v>1080</v>
      </c>
      <c r="S50" s="129" t="s">
        <v>1080</v>
      </c>
      <c r="T50" s="129" t="s">
        <v>1080</v>
      </c>
      <c r="U50" s="129" t="s">
        <v>1080</v>
      </c>
      <c r="V50" s="129" t="s">
        <v>1080</v>
      </c>
      <c r="W50" s="129" t="s">
        <v>1080</v>
      </c>
      <c r="X50" s="129" t="s">
        <v>1080</v>
      </c>
      <c r="Y50" s="129" t="s">
        <v>1080</v>
      </c>
      <c r="Z50" s="129" t="s">
        <v>1080</v>
      </c>
      <c r="AA50" s="182" t="s">
        <v>1080</v>
      </c>
      <c r="AB50" s="182" t="s">
        <v>1080</v>
      </c>
      <c r="AC50" s="129" t="s">
        <v>1080</v>
      </c>
      <c r="AD50" s="129" t="s">
        <v>1080</v>
      </c>
      <c r="AE50" s="181" t="s">
        <v>1080</v>
      </c>
      <c r="AF50" s="181" t="s">
        <v>1080</v>
      </c>
      <c r="AG50" s="181" t="s">
        <v>1080</v>
      </c>
      <c r="AH50" s="181" t="s">
        <v>1080</v>
      </c>
      <c r="AI50" s="181" t="s">
        <v>1080</v>
      </c>
      <c r="AJ50" s="181" t="s">
        <v>1080</v>
      </c>
      <c r="AK50" s="12" t="s">
        <v>745</v>
      </c>
      <c r="AL50" s="173" t="s">
        <v>1217</v>
      </c>
    </row>
    <row r="51" spans="2:38" ht="180" x14ac:dyDescent="0.25">
      <c r="B51" s="38"/>
      <c r="C51" s="10" t="s">
        <v>773</v>
      </c>
      <c r="D51" s="12" t="s">
        <v>746</v>
      </c>
      <c r="E51" s="129" t="s">
        <v>1080</v>
      </c>
      <c r="F51" s="129" t="s">
        <v>1080</v>
      </c>
      <c r="G51" s="129" t="s">
        <v>1080</v>
      </c>
      <c r="H51" s="129" t="s">
        <v>1080</v>
      </c>
      <c r="I51" s="129" t="s">
        <v>1080</v>
      </c>
      <c r="J51" s="129" t="s">
        <v>1080</v>
      </c>
      <c r="K51" s="129" t="s">
        <v>1080</v>
      </c>
      <c r="L51" s="129" t="s">
        <v>1080</v>
      </c>
      <c r="M51" s="129" t="s">
        <v>1080</v>
      </c>
      <c r="N51" s="129" t="s">
        <v>1080</v>
      </c>
      <c r="O51" s="129" t="s">
        <v>1080</v>
      </c>
      <c r="P51" s="129" t="s">
        <v>1080</v>
      </c>
      <c r="Q51" s="129" t="s">
        <v>1080</v>
      </c>
      <c r="R51" s="129" t="s">
        <v>1080</v>
      </c>
      <c r="S51" s="129" t="s">
        <v>1080</v>
      </c>
      <c r="T51" s="129" t="s">
        <v>1080</v>
      </c>
      <c r="U51" s="129" t="s">
        <v>1080</v>
      </c>
      <c r="V51" s="129" t="s">
        <v>1080</v>
      </c>
      <c r="W51" s="129" t="s">
        <v>1080</v>
      </c>
      <c r="X51" s="129" t="s">
        <v>1080</v>
      </c>
      <c r="Y51" s="129" t="s">
        <v>1080</v>
      </c>
      <c r="Z51" s="129" t="s">
        <v>1080</v>
      </c>
      <c r="AA51" s="182" t="s">
        <v>1080</v>
      </c>
      <c r="AB51" s="182" t="s">
        <v>1080</v>
      </c>
      <c r="AC51" s="129" t="s">
        <v>1080</v>
      </c>
      <c r="AD51" s="129" t="s">
        <v>1080</v>
      </c>
      <c r="AE51" s="181" t="s">
        <v>1080</v>
      </c>
      <c r="AF51" s="181" t="s">
        <v>1080</v>
      </c>
      <c r="AG51" s="181" t="s">
        <v>1080</v>
      </c>
      <c r="AH51" s="181" t="s">
        <v>1080</v>
      </c>
      <c r="AI51" s="181" t="s">
        <v>1080</v>
      </c>
      <c r="AJ51" s="181" t="s">
        <v>1080</v>
      </c>
      <c r="AK51" s="12" t="s">
        <v>746</v>
      </c>
      <c r="AL51" s="173" t="s">
        <v>1217</v>
      </c>
    </row>
    <row r="52" spans="2:38" ht="180" x14ac:dyDescent="0.25">
      <c r="B52" s="38"/>
      <c r="C52" s="10" t="s">
        <v>774</v>
      </c>
      <c r="D52" s="12" t="s">
        <v>748</v>
      </c>
      <c r="E52" s="129" t="s">
        <v>1080</v>
      </c>
      <c r="F52" s="129" t="s">
        <v>1080</v>
      </c>
      <c r="G52" s="129" t="s">
        <v>1080</v>
      </c>
      <c r="H52" s="129" t="s">
        <v>1080</v>
      </c>
      <c r="I52" s="129" t="s">
        <v>1080</v>
      </c>
      <c r="J52" s="129" t="s">
        <v>1080</v>
      </c>
      <c r="K52" s="129" t="s">
        <v>1080</v>
      </c>
      <c r="L52" s="129" t="s">
        <v>1080</v>
      </c>
      <c r="M52" s="129" t="s">
        <v>1080</v>
      </c>
      <c r="N52" s="129" t="s">
        <v>1080</v>
      </c>
      <c r="O52" s="129" t="s">
        <v>1080</v>
      </c>
      <c r="P52" s="129" t="s">
        <v>1080</v>
      </c>
      <c r="Q52" s="129" t="s">
        <v>1080</v>
      </c>
      <c r="R52" s="129" t="s">
        <v>1080</v>
      </c>
      <c r="S52" s="129" t="s">
        <v>1080</v>
      </c>
      <c r="T52" s="129" t="s">
        <v>1080</v>
      </c>
      <c r="U52" s="129" t="s">
        <v>1080</v>
      </c>
      <c r="V52" s="129" t="s">
        <v>1080</v>
      </c>
      <c r="W52" s="129" t="s">
        <v>1080</v>
      </c>
      <c r="X52" s="129" t="s">
        <v>1080</v>
      </c>
      <c r="Y52" s="129" t="s">
        <v>1080</v>
      </c>
      <c r="Z52" s="129" t="s">
        <v>1080</v>
      </c>
      <c r="AA52" s="182" t="s">
        <v>1080</v>
      </c>
      <c r="AB52" s="182" t="s">
        <v>1080</v>
      </c>
      <c r="AC52" s="129" t="s">
        <v>1080</v>
      </c>
      <c r="AD52" s="129" t="s">
        <v>1080</v>
      </c>
      <c r="AE52" s="181" t="s">
        <v>1080</v>
      </c>
      <c r="AF52" s="181" t="s">
        <v>1080</v>
      </c>
      <c r="AG52" s="181" t="s">
        <v>1080</v>
      </c>
      <c r="AH52" s="181" t="s">
        <v>1080</v>
      </c>
      <c r="AI52" s="181" t="s">
        <v>1080</v>
      </c>
      <c r="AJ52" s="181" t="s">
        <v>1080</v>
      </c>
      <c r="AK52" s="12" t="s">
        <v>749</v>
      </c>
      <c r="AL52" s="173" t="s">
        <v>1217</v>
      </c>
    </row>
    <row r="53" spans="2:38" ht="180" x14ac:dyDescent="0.25">
      <c r="B53" s="38"/>
      <c r="C53" s="10" t="s">
        <v>775</v>
      </c>
      <c r="D53" s="12" t="s">
        <v>751</v>
      </c>
      <c r="E53" s="129" t="s">
        <v>1080</v>
      </c>
      <c r="F53" s="129" t="s">
        <v>1080</v>
      </c>
      <c r="G53" s="129" t="s">
        <v>1080</v>
      </c>
      <c r="H53" s="129" t="s">
        <v>1080</v>
      </c>
      <c r="I53" s="129" t="s">
        <v>1080</v>
      </c>
      <c r="J53" s="129" t="s">
        <v>1080</v>
      </c>
      <c r="K53" s="129" t="s">
        <v>1080</v>
      </c>
      <c r="L53" s="129" t="s">
        <v>1080</v>
      </c>
      <c r="M53" s="129" t="s">
        <v>1080</v>
      </c>
      <c r="N53" s="129" t="s">
        <v>1080</v>
      </c>
      <c r="O53" s="129" t="s">
        <v>1080</v>
      </c>
      <c r="P53" s="129" t="s">
        <v>1080</v>
      </c>
      <c r="Q53" s="129" t="s">
        <v>1080</v>
      </c>
      <c r="R53" s="129" t="s">
        <v>1080</v>
      </c>
      <c r="S53" s="129" t="s">
        <v>1080</v>
      </c>
      <c r="T53" s="129" t="s">
        <v>1080</v>
      </c>
      <c r="U53" s="129" t="s">
        <v>1080</v>
      </c>
      <c r="V53" s="129" t="s">
        <v>1080</v>
      </c>
      <c r="W53" s="129" t="s">
        <v>1080</v>
      </c>
      <c r="X53" s="129" t="s">
        <v>1080</v>
      </c>
      <c r="Y53" s="129" t="s">
        <v>1080</v>
      </c>
      <c r="Z53" s="129" t="s">
        <v>1080</v>
      </c>
      <c r="AA53" s="182" t="s">
        <v>1080</v>
      </c>
      <c r="AB53" s="182" t="s">
        <v>1080</v>
      </c>
      <c r="AC53" s="129" t="s">
        <v>1080</v>
      </c>
      <c r="AD53" s="129" t="s">
        <v>1080</v>
      </c>
      <c r="AE53" s="181" t="s">
        <v>1080</v>
      </c>
      <c r="AF53" s="181" t="s">
        <v>1080</v>
      </c>
      <c r="AG53" s="181" t="s">
        <v>1080</v>
      </c>
      <c r="AH53" s="181" t="s">
        <v>1080</v>
      </c>
      <c r="AI53" s="181" t="s">
        <v>1080</v>
      </c>
      <c r="AJ53" s="181" t="s">
        <v>1080</v>
      </c>
      <c r="AK53" s="12" t="s">
        <v>751</v>
      </c>
      <c r="AL53" s="173" t="s">
        <v>1217</v>
      </c>
    </row>
    <row r="54" spans="2:38" ht="180" x14ac:dyDescent="0.25">
      <c r="B54" s="38"/>
      <c r="C54" s="10" t="s">
        <v>776</v>
      </c>
      <c r="D54" s="12" t="s">
        <v>753</v>
      </c>
      <c r="E54" s="129" t="s">
        <v>1080</v>
      </c>
      <c r="F54" s="129" t="s">
        <v>1080</v>
      </c>
      <c r="G54" s="129" t="s">
        <v>1080</v>
      </c>
      <c r="H54" s="129" t="s">
        <v>1080</v>
      </c>
      <c r="I54" s="129" t="s">
        <v>1080</v>
      </c>
      <c r="J54" s="129" t="s">
        <v>1080</v>
      </c>
      <c r="K54" s="129" t="s">
        <v>1080</v>
      </c>
      <c r="L54" s="129" t="s">
        <v>1080</v>
      </c>
      <c r="M54" s="129" t="s">
        <v>1080</v>
      </c>
      <c r="N54" s="129" t="s">
        <v>1080</v>
      </c>
      <c r="O54" s="129" t="s">
        <v>1080</v>
      </c>
      <c r="P54" s="129" t="s">
        <v>1080</v>
      </c>
      <c r="Q54" s="129" t="s">
        <v>1080</v>
      </c>
      <c r="R54" s="129" t="s">
        <v>1080</v>
      </c>
      <c r="S54" s="129" t="s">
        <v>1080</v>
      </c>
      <c r="T54" s="129" t="s">
        <v>1080</v>
      </c>
      <c r="U54" s="129" t="s">
        <v>1080</v>
      </c>
      <c r="V54" s="129" t="s">
        <v>1080</v>
      </c>
      <c r="W54" s="129" t="s">
        <v>1080</v>
      </c>
      <c r="X54" s="129" t="s">
        <v>1080</v>
      </c>
      <c r="Y54" s="129" t="s">
        <v>1080</v>
      </c>
      <c r="Z54" s="129" t="s">
        <v>1080</v>
      </c>
      <c r="AA54" s="182" t="s">
        <v>1080</v>
      </c>
      <c r="AB54" s="182" t="s">
        <v>1080</v>
      </c>
      <c r="AC54" s="129" t="s">
        <v>1080</v>
      </c>
      <c r="AD54" s="129" t="s">
        <v>1080</v>
      </c>
      <c r="AE54" s="181" t="s">
        <v>1080</v>
      </c>
      <c r="AF54" s="181" t="s">
        <v>1080</v>
      </c>
      <c r="AG54" s="181" t="s">
        <v>1080</v>
      </c>
      <c r="AH54" s="181" t="s">
        <v>1080</v>
      </c>
      <c r="AI54" s="181" t="s">
        <v>1080</v>
      </c>
      <c r="AJ54" s="181" t="s">
        <v>1080</v>
      </c>
      <c r="AK54" s="12" t="s">
        <v>754</v>
      </c>
      <c r="AL54" s="173" t="s">
        <v>1217</v>
      </c>
    </row>
    <row r="55" spans="2:38" ht="180" x14ac:dyDescent="0.25">
      <c r="B55" s="38"/>
      <c r="C55" s="10" t="s">
        <v>777</v>
      </c>
      <c r="D55" s="12" t="s">
        <v>756</v>
      </c>
      <c r="E55" s="129" t="s">
        <v>1080</v>
      </c>
      <c r="F55" s="129" t="s">
        <v>1080</v>
      </c>
      <c r="G55" s="129" t="s">
        <v>1080</v>
      </c>
      <c r="H55" s="129" t="s">
        <v>1080</v>
      </c>
      <c r="I55" s="129" t="s">
        <v>1080</v>
      </c>
      <c r="J55" s="129" t="s">
        <v>1080</v>
      </c>
      <c r="K55" s="129" t="s">
        <v>1080</v>
      </c>
      <c r="L55" s="129" t="s">
        <v>1080</v>
      </c>
      <c r="M55" s="129" t="s">
        <v>1080</v>
      </c>
      <c r="N55" s="129" t="s">
        <v>1080</v>
      </c>
      <c r="O55" s="129" t="s">
        <v>1080</v>
      </c>
      <c r="P55" s="129" t="s">
        <v>1080</v>
      </c>
      <c r="Q55" s="129" t="s">
        <v>1080</v>
      </c>
      <c r="R55" s="129" t="s">
        <v>1080</v>
      </c>
      <c r="S55" s="129" t="s">
        <v>1080</v>
      </c>
      <c r="T55" s="129" t="s">
        <v>1080</v>
      </c>
      <c r="U55" s="129" t="s">
        <v>1080</v>
      </c>
      <c r="V55" s="129" t="s">
        <v>1080</v>
      </c>
      <c r="W55" s="129" t="s">
        <v>1080</v>
      </c>
      <c r="X55" s="129" t="s">
        <v>1080</v>
      </c>
      <c r="Y55" s="129" t="s">
        <v>1080</v>
      </c>
      <c r="Z55" s="129" t="s">
        <v>1080</v>
      </c>
      <c r="AA55" s="182" t="s">
        <v>1080</v>
      </c>
      <c r="AB55" s="182" t="s">
        <v>1080</v>
      </c>
      <c r="AC55" s="129" t="s">
        <v>1080</v>
      </c>
      <c r="AD55" s="129" t="s">
        <v>1080</v>
      </c>
      <c r="AE55" s="181" t="s">
        <v>1080</v>
      </c>
      <c r="AF55" s="181" t="s">
        <v>1080</v>
      </c>
      <c r="AG55" s="181" t="s">
        <v>1080</v>
      </c>
      <c r="AH55" s="181" t="s">
        <v>1080</v>
      </c>
      <c r="AI55" s="181" t="s">
        <v>1080</v>
      </c>
      <c r="AJ55" s="181" t="s">
        <v>1080</v>
      </c>
      <c r="AK55" s="12" t="s">
        <v>756</v>
      </c>
      <c r="AL55" s="173" t="s">
        <v>1217</v>
      </c>
    </row>
  </sheetData>
  <dataValidations count="1">
    <dataValidation type="custom" operator="greaterThanOrEqual" allowBlank="1" showInputMessage="1" showErrorMessage="1" error="This cell only accepts a number of &quot;NA&quot;_x000a_" sqref="AE36:AF55 E8:Z55 AA14:AA17 AA20:AA23 AB20:AB33 AA36:AB55 AA10:AA11 AA26:AA27 AA30:AA33 AB8:AB17 AF8:AF17 AC8:AD27 AE14:AE17 AE20:AE23 AF20:AF27 AE10:AE11 AE26:AE27 AC28:AF29 AC30:AD55 AE30:AF33 AG8:AJ55">
      <formula1>OR(AND(ISNUMBER(E8), E8&gt;=0), E8 ="NA")</formula1>
    </dataValidation>
  </dataValidations>
  <pageMargins left="0.7" right="0.7" top="0.75" bottom="0.75" header="0.3" footer="0.3"/>
  <pageSetup paperSize="5" scale="24"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1"/>
  <sheetViews>
    <sheetView zoomScale="50" zoomScaleNormal="50" zoomScalePageLayoutView="60" workbookViewId="0">
      <selection activeCell="C4" sqref="C4"/>
    </sheetView>
  </sheetViews>
  <sheetFormatPr defaultColWidth="9.140625" defaultRowHeight="15" x14ac:dyDescent="0.25"/>
  <cols>
    <col min="1" max="1" width="5.5703125" style="87" customWidth="1"/>
    <col min="2" max="2" width="37.140625" style="88" customWidth="1"/>
    <col min="3" max="3" width="10.85546875" style="87" bestFit="1" customWidth="1"/>
    <col min="4" max="4" width="91" style="87" customWidth="1"/>
    <col min="5" max="5" width="9.42578125" style="87" customWidth="1"/>
    <col min="6" max="6" width="11.140625" style="87" bestFit="1" customWidth="1"/>
    <col min="7" max="8" width="10.42578125" style="87" bestFit="1" customWidth="1"/>
    <col min="9" max="9" width="9.42578125" style="87" customWidth="1"/>
    <col min="10" max="10" width="11.140625" style="87" bestFit="1" customWidth="1"/>
    <col min="11" max="12" width="10.42578125" style="87" bestFit="1" customWidth="1"/>
    <col min="13" max="16" width="10.42578125" style="87" customWidth="1"/>
    <col min="17" max="17" width="66.140625" style="88" customWidth="1"/>
    <col min="18" max="18" width="52.140625" style="87" customWidth="1"/>
    <col min="19" max="16384" width="9.140625" style="87"/>
  </cols>
  <sheetData>
    <row r="1" spans="1:18" ht="15.75" thickBot="1" x14ac:dyDescent="0.3"/>
    <row r="2" spans="1:18" x14ac:dyDescent="0.25">
      <c r="B2" s="89" t="s">
        <v>46</v>
      </c>
      <c r="C2" s="90" t="str">
        <f>IF('Quarterly Submission Guide'!$D$20 = "", "",'Quarterly Submission Guide'!$D$20)</f>
        <v>Bear Valley Electric Service, Inc.</v>
      </c>
      <c r="D2" s="91" t="s">
        <v>51</v>
      </c>
    </row>
    <row r="3" spans="1:18" x14ac:dyDescent="0.25">
      <c r="B3" s="92" t="s">
        <v>52</v>
      </c>
      <c r="C3" s="93">
        <v>9</v>
      </c>
      <c r="D3" s="94" t="s">
        <v>778</v>
      </c>
    </row>
    <row r="4" spans="1:18" ht="15.75" thickBot="1" x14ac:dyDescent="0.3">
      <c r="B4" s="95" t="s">
        <v>50</v>
      </c>
      <c r="C4" s="96">
        <v>44769</v>
      </c>
      <c r="D4" s="97" t="s">
        <v>779</v>
      </c>
    </row>
    <row r="5" spans="1:18" x14ac:dyDescent="0.25">
      <c r="D5" s="98"/>
      <c r="E5" s="99" t="s">
        <v>780</v>
      </c>
      <c r="F5" s="99"/>
      <c r="G5" s="99"/>
      <c r="H5" s="99"/>
      <c r="I5" s="99"/>
      <c r="J5" s="99"/>
      <c r="K5" s="99"/>
      <c r="L5" s="99"/>
      <c r="M5" s="100" t="s">
        <v>781</v>
      </c>
      <c r="N5" s="100"/>
      <c r="O5" s="100"/>
      <c r="P5" s="100"/>
    </row>
    <row r="6" spans="1:18" ht="18" customHeight="1" x14ac:dyDescent="0.25">
      <c r="B6" s="101" t="s">
        <v>782</v>
      </c>
      <c r="C6" s="94"/>
      <c r="D6" s="94"/>
      <c r="E6" s="94" t="s">
        <v>440</v>
      </c>
      <c r="F6" s="94" t="s">
        <v>443</v>
      </c>
      <c r="G6" s="94" t="s">
        <v>445</v>
      </c>
      <c r="H6" s="94" t="s">
        <v>447</v>
      </c>
      <c r="I6" s="94" t="s">
        <v>440</v>
      </c>
      <c r="J6" s="94" t="s">
        <v>443</v>
      </c>
      <c r="K6" s="94" t="s">
        <v>445</v>
      </c>
      <c r="L6" s="94" t="s">
        <v>447</v>
      </c>
      <c r="M6" s="94" t="s">
        <v>440</v>
      </c>
      <c r="N6" s="94" t="s">
        <v>443</v>
      </c>
      <c r="O6" s="94" t="s">
        <v>445</v>
      </c>
      <c r="P6" s="94" t="s">
        <v>447</v>
      </c>
      <c r="Q6" s="102"/>
      <c r="R6" s="94"/>
    </row>
    <row r="7" spans="1:18" x14ac:dyDescent="0.25">
      <c r="B7" s="103" t="s">
        <v>56</v>
      </c>
      <c r="C7" s="104" t="s">
        <v>57</v>
      </c>
      <c r="D7" s="104" t="s">
        <v>151</v>
      </c>
      <c r="E7" s="104">
        <v>2020</v>
      </c>
      <c r="F7" s="104">
        <v>2020</v>
      </c>
      <c r="G7" s="104">
        <v>2020</v>
      </c>
      <c r="H7" s="104">
        <v>2020</v>
      </c>
      <c r="I7" s="104">
        <v>2021</v>
      </c>
      <c r="J7" s="104">
        <v>2021</v>
      </c>
      <c r="K7" s="104">
        <v>2021</v>
      </c>
      <c r="L7" s="104">
        <v>2021</v>
      </c>
      <c r="M7" s="104">
        <v>2022</v>
      </c>
      <c r="N7" s="104">
        <v>2022</v>
      </c>
      <c r="O7" s="104">
        <v>2022</v>
      </c>
      <c r="P7" s="104">
        <v>2022</v>
      </c>
      <c r="Q7" s="103" t="s">
        <v>59</v>
      </c>
      <c r="R7" s="104" t="s">
        <v>60</v>
      </c>
    </row>
    <row r="8" spans="1:18" ht="30" customHeight="1" x14ac:dyDescent="0.25">
      <c r="A8" s="87" t="s">
        <v>256</v>
      </c>
      <c r="B8" s="105" t="s">
        <v>783</v>
      </c>
      <c r="C8" s="106" t="s">
        <v>62</v>
      </c>
      <c r="D8" s="107" t="s">
        <v>741</v>
      </c>
      <c r="E8" s="123" t="s">
        <v>1080</v>
      </c>
      <c r="F8" s="123" t="s">
        <v>1080</v>
      </c>
      <c r="G8" s="181">
        <v>0</v>
      </c>
      <c r="H8" s="181">
        <v>0</v>
      </c>
      <c r="I8" s="129" t="s">
        <v>1080</v>
      </c>
      <c r="J8" s="129" t="s">
        <v>1080</v>
      </c>
      <c r="K8" s="181">
        <v>0</v>
      </c>
      <c r="L8" s="181">
        <v>0</v>
      </c>
      <c r="M8" s="129" t="s">
        <v>1080</v>
      </c>
      <c r="N8" s="129" t="s">
        <v>1080</v>
      </c>
      <c r="O8" s="181">
        <v>0</v>
      </c>
      <c r="P8" s="181">
        <v>0</v>
      </c>
      <c r="Q8" s="108" t="s">
        <v>730</v>
      </c>
      <c r="R8" s="173" t="s">
        <v>1166</v>
      </c>
    </row>
    <row r="9" spans="1:18" ht="195" x14ac:dyDescent="0.25">
      <c r="B9" s="109"/>
      <c r="C9" s="110" t="s">
        <v>65</v>
      </c>
      <c r="D9" s="107" t="s">
        <v>744</v>
      </c>
      <c r="E9" s="126" t="s">
        <v>1080</v>
      </c>
      <c r="F9" s="126" t="s">
        <v>1080</v>
      </c>
      <c r="G9" s="181">
        <v>0</v>
      </c>
      <c r="H9" s="181">
        <v>0</v>
      </c>
      <c r="I9" s="129" t="s">
        <v>1080</v>
      </c>
      <c r="J9" s="129" t="s">
        <v>1080</v>
      </c>
      <c r="K9" s="181">
        <v>0</v>
      </c>
      <c r="L9" s="181">
        <v>0</v>
      </c>
      <c r="M9" s="129" t="s">
        <v>1080</v>
      </c>
      <c r="N9" s="129" t="s">
        <v>1080</v>
      </c>
      <c r="O9" s="181">
        <v>0</v>
      </c>
      <c r="P9" s="181">
        <v>0</v>
      </c>
      <c r="Q9" s="108" t="s">
        <v>730</v>
      </c>
      <c r="R9" s="39" t="s">
        <v>1218</v>
      </c>
    </row>
    <row r="10" spans="1:18" x14ac:dyDescent="0.25">
      <c r="B10" s="111"/>
      <c r="C10" s="110" t="s">
        <v>67</v>
      </c>
      <c r="D10" s="107" t="s">
        <v>743</v>
      </c>
      <c r="E10" s="129" t="s">
        <v>1080</v>
      </c>
      <c r="F10" s="129" t="s">
        <v>1080</v>
      </c>
      <c r="G10" s="129" t="s">
        <v>1080</v>
      </c>
      <c r="H10" s="129" t="s">
        <v>1080</v>
      </c>
      <c r="I10" s="129" t="s">
        <v>1080</v>
      </c>
      <c r="J10" s="129" t="s">
        <v>1080</v>
      </c>
      <c r="K10" s="129" t="s">
        <v>1080</v>
      </c>
      <c r="L10" s="129" t="s">
        <v>1080</v>
      </c>
      <c r="M10" s="129" t="s">
        <v>1080</v>
      </c>
      <c r="N10" s="129" t="s">
        <v>1080</v>
      </c>
      <c r="O10" s="129" t="s">
        <v>1080</v>
      </c>
      <c r="P10" s="129" t="s">
        <v>1080</v>
      </c>
      <c r="Q10" s="107" t="s">
        <v>731</v>
      </c>
      <c r="R10" s="173" t="s">
        <v>1166</v>
      </c>
    </row>
    <row r="11" spans="1:18" ht="195" x14ac:dyDescent="0.25">
      <c r="B11" s="111"/>
      <c r="C11" s="110" t="s">
        <v>69</v>
      </c>
      <c r="D11" s="107" t="s">
        <v>746</v>
      </c>
      <c r="E11" s="129" t="s">
        <v>1080</v>
      </c>
      <c r="F11" s="129" t="s">
        <v>1080</v>
      </c>
      <c r="G11" s="181">
        <v>0</v>
      </c>
      <c r="H11" s="181">
        <v>0</v>
      </c>
      <c r="I11" s="129" t="s">
        <v>1080</v>
      </c>
      <c r="J11" s="129" t="s">
        <v>1080</v>
      </c>
      <c r="K11" s="181">
        <v>0</v>
      </c>
      <c r="L11" s="181">
        <v>0</v>
      </c>
      <c r="M11" s="129" t="s">
        <v>1080</v>
      </c>
      <c r="N11" s="129" t="s">
        <v>1080</v>
      </c>
      <c r="O11" s="181">
        <v>0</v>
      </c>
      <c r="P11" s="181">
        <v>0</v>
      </c>
      <c r="Q11" s="107" t="s">
        <v>731</v>
      </c>
      <c r="R11" s="39" t="s">
        <v>1218</v>
      </c>
    </row>
    <row r="12" spans="1:18" ht="195" x14ac:dyDescent="0.25">
      <c r="B12" s="111"/>
      <c r="C12" s="110" t="s">
        <v>72</v>
      </c>
      <c r="D12" s="107" t="s">
        <v>748</v>
      </c>
      <c r="E12" s="129" t="s">
        <v>1080</v>
      </c>
      <c r="F12" s="129" t="s">
        <v>1080</v>
      </c>
      <c r="G12" s="181">
        <v>0</v>
      </c>
      <c r="H12" s="181">
        <v>0</v>
      </c>
      <c r="I12" s="129" t="s">
        <v>1080</v>
      </c>
      <c r="J12" s="129" t="s">
        <v>1080</v>
      </c>
      <c r="K12" s="181">
        <v>0</v>
      </c>
      <c r="L12" s="181">
        <v>0</v>
      </c>
      <c r="M12" s="129" t="s">
        <v>1080</v>
      </c>
      <c r="N12" s="129" t="s">
        <v>1080</v>
      </c>
      <c r="O12" s="181">
        <v>0</v>
      </c>
      <c r="P12" s="181">
        <v>0</v>
      </c>
      <c r="Q12" s="107" t="s">
        <v>749</v>
      </c>
      <c r="R12" s="39" t="s">
        <v>1218</v>
      </c>
    </row>
    <row r="13" spans="1:18" ht="195" x14ac:dyDescent="0.25">
      <c r="B13" s="111"/>
      <c r="C13" s="110" t="s">
        <v>74</v>
      </c>
      <c r="D13" s="112" t="s">
        <v>751</v>
      </c>
      <c r="E13" s="129" t="s">
        <v>1080</v>
      </c>
      <c r="F13" s="181" t="s">
        <v>1080</v>
      </c>
      <c r="G13" s="181">
        <v>0</v>
      </c>
      <c r="H13" s="181">
        <v>0</v>
      </c>
      <c r="I13" s="181" t="s">
        <v>1080</v>
      </c>
      <c r="J13" s="181" t="s">
        <v>1080</v>
      </c>
      <c r="K13" s="181">
        <v>0</v>
      </c>
      <c r="L13" s="181">
        <v>0</v>
      </c>
      <c r="M13" s="129" t="s">
        <v>1080</v>
      </c>
      <c r="N13" s="129" t="s">
        <v>1080</v>
      </c>
      <c r="O13" s="181">
        <v>0</v>
      </c>
      <c r="P13" s="181">
        <v>0</v>
      </c>
      <c r="Q13" s="112" t="s">
        <v>751</v>
      </c>
      <c r="R13" s="39" t="s">
        <v>1218</v>
      </c>
    </row>
    <row r="14" spans="1:18" ht="195" x14ac:dyDescent="0.25">
      <c r="B14" s="111"/>
      <c r="C14" s="110" t="s">
        <v>76</v>
      </c>
      <c r="D14" s="112" t="s">
        <v>753</v>
      </c>
      <c r="E14" s="129" t="s">
        <v>1080</v>
      </c>
      <c r="F14" s="181" t="s">
        <v>1080</v>
      </c>
      <c r="G14" s="181">
        <v>8</v>
      </c>
      <c r="H14" s="181">
        <v>0</v>
      </c>
      <c r="I14" s="181" t="s">
        <v>1080</v>
      </c>
      <c r="J14" s="181" t="s">
        <v>1080</v>
      </c>
      <c r="K14" s="181">
        <v>0</v>
      </c>
      <c r="L14" s="181">
        <v>0</v>
      </c>
      <c r="M14" s="129" t="s">
        <v>1080</v>
      </c>
      <c r="N14" s="129" t="s">
        <v>1080</v>
      </c>
      <c r="O14" s="181">
        <v>0</v>
      </c>
      <c r="P14" s="181">
        <v>0</v>
      </c>
      <c r="Q14" s="107" t="s">
        <v>754</v>
      </c>
      <c r="R14" s="39" t="s">
        <v>1218</v>
      </c>
    </row>
    <row r="15" spans="1:18" ht="195" x14ac:dyDescent="0.25">
      <c r="B15" s="111"/>
      <c r="C15" s="110" t="s">
        <v>78</v>
      </c>
      <c r="D15" s="112" t="s">
        <v>756</v>
      </c>
      <c r="E15" s="129" t="s">
        <v>1080</v>
      </c>
      <c r="F15" s="181" t="s">
        <v>1080</v>
      </c>
      <c r="G15" s="181">
        <v>8</v>
      </c>
      <c r="H15" s="181">
        <v>0</v>
      </c>
      <c r="I15" s="181" t="s">
        <v>1080</v>
      </c>
      <c r="J15" s="181" t="s">
        <v>1080</v>
      </c>
      <c r="K15" s="181">
        <v>0</v>
      </c>
      <c r="L15" s="181">
        <v>0</v>
      </c>
      <c r="M15" s="129" t="s">
        <v>1080</v>
      </c>
      <c r="N15" s="129" t="s">
        <v>1080</v>
      </c>
      <c r="O15" s="181">
        <v>0</v>
      </c>
      <c r="P15" s="181">
        <v>0</v>
      </c>
      <c r="Q15" s="107" t="s">
        <v>756</v>
      </c>
      <c r="R15" s="39" t="s">
        <v>1218</v>
      </c>
    </row>
    <row r="16" spans="1:18" ht="45" x14ac:dyDescent="0.25">
      <c r="A16" s="87" t="s">
        <v>256</v>
      </c>
      <c r="B16" s="111" t="s">
        <v>784</v>
      </c>
      <c r="C16" s="110" t="s">
        <v>164</v>
      </c>
      <c r="D16" s="107" t="s">
        <v>741</v>
      </c>
      <c r="E16" s="129" t="s">
        <v>1080</v>
      </c>
      <c r="F16" s="129" t="s">
        <v>1080</v>
      </c>
      <c r="G16" s="181">
        <v>0</v>
      </c>
      <c r="H16" s="181">
        <v>0</v>
      </c>
      <c r="I16" s="129" t="s">
        <v>1080</v>
      </c>
      <c r="J16" s="129" t="s">
        <v>1080</v>
      </c>
      <c r="K16" s="181">
        <v>0</v>
      </c>
      <c r="L16" s="181">
        <v>0</v>
      </c>
      <c r="M16" s="129" t="s">
        <v>1080</v>
      </c>
      <c r="N16" s="129" t="s">
        <v>1080</v>
      </c>
      <c r="O16" s="181">
        <v>0</v>
      </c>
      <c r="P16" s="181">
        <v>0</v>
      </c>
      <c r="Q16" s="108" t="s">
        <v>730</v>
      </c>
      <c r="R16" s="173" t="s">
        <v>1166</v>
      </c>
    </row>
    <row r="17" spans="1:18" ht="195" x14ac:dyDescent="0.25">
      <c r="B17" s="111"/>
      <c r="C17" s="110" t="s">
        <v>165</v>
      </c>
      <c r="D17" s="107" t="s">
        <v>744</v>
      </c>
      <c r="E17" s="129" t="s">
        <v>1080</v>
      </c>
      <c r="F17" s="129" t="s">
        <v>1080</v>
      </c>
      <c r="G17" s="181">
        <v>0</v>
      </c>
      <c r="H17" s="181">
        <v>0</v>
      </c>
      <c r="I17" s="129" t="s">
        <v>1080</v>
      </c>
      <c r="J17" s="129" t="s">
        <v>1080</v>
      </c>
      <c r="K17" s="129">
        <v>0</v>
      </c>
      <c r="L17" s="129">
        <v>0</v>
      </c>
      <c r="M17" s="129" t="s">
        <v>1080</v>
      </c>
      <c r="N17" s="129" t="s">
        <v>1080</v>
      </c>
      <c r="O17" s="129">
        <v>0</v>
      </c>
      <c r="P17" s="129">
        <v>0</v>
      </c>
      <c r="Q17" s="108" t="s">
        <v>730</v>
      </c>
      <c r="R17" s="39" t="s">
        <v>1218</v>
      </c>
    </row>
    <row r="18" spans="1:18" x14ac:dyDescent="0.25">
      <c r="B18" s="111"/>
      <c r="C18" s="110" t="s">
        <v>166</v>
      </c>
      <c r="D18" s="107" t="s">
        <v>743</v>
      </c>
      <c r="E18" s="129" t="s">
        <v>1080</v>
      </c>
      <c r="F18" s="129" t="s">
        <v>1080</v>
      </c>
      <c r="G18" s="129" t="s">
        <v>1080</v>
      </c>
      <c r="H18" s="129" t="s">
        <v>1080</v>
      </c>
      <c r="I18" s="129" t="s">
        <v>1080</v>
      </c>
      <c r="J18" s="129" t="s">
        <v>1080</v>
      </c>
      <c r="K18" s="129" t="s">
        <v>1080</v>
      </c>
      <c r="L18" s="129" t="s">
        <v>1080</v>
      </c>
      <c r="M18" s="129" t="s">
        <v>1080</v>
      </c>
      <c r="N18" s="129" t="s">
        <v>1080</v>
      </c>
      <c r="O18" s="129" t="s">
        <v>1080</v>
      </c>
      <c r="P18" s="129" t="s">
        <v>1080</v>
      </c>
      <c r="Q18" s="107" t="s">
        <v>731</v>
      </c>
      <c r="R18" s="173" t="s">
        <v>1166</v>
      </c>
    </row>
    <row r="19" spans="1:18" ht="195" x14ac:dyDescent="0.25">
      <c r="B19" s="111"/>
      <c r="C19" s="110" t="s">
        <v>167</v>
      </c>
      <c r="D19" s="107" t="s">
        <v>746</v>
      </c>
      <c r="E19" s="129" t="s">
        <v>1080</v>
      </c>
      <c r="F19" s="129" t="s">
        <v>1080</v>
      </c>
      <c r="G19" s="181">
        <v>0</v>
      </c>
      <c r="H19" s="181">
        <v>0</v>
      </c>
      <c r="I19" s="129" t="s">
        <v>1080</v>
      </c>
      <c r="J19" s="129" t="s">
        <v>1080</v>
      </c>
      <c r="K19" s="129">
        <v>0</v>
      </c>
      <c r="L19" s="129">
        <v>0</v>
      </c>
      <c r="M19" s="129" t="s">
        <v>1080</v>
      </c>
      <c r="N19" s="129" t="s">
        <v>1080</v>
      </c>
      <c r="O19" s="129">
        <v>0</v>
      </c>
      <c r="P19" s="129">
        <v>0</v>
      </c>
      <c r="Q19" s="107" t="s">
        <v>731</v>
      </c>
      <c r="R19" s="39" t="s">
        <v>1218</v>
      </c>
    </row>
    <row r="20" spans="1:18" ht="195" x14ac:dyDescent="0.25">
      <c r="B20" s="111"/>
      <c r="C20" s="110" t="s">
        <v>204</v>
      </c>
      <c r="D20" s="107" t="s">
        <v>748</v>
      </c>
      <c r="E20" s="129" t="s">
        <v>1080</v>
      </c>
      <c r="F20" s="129" t="s">
        <v>1080</v>
      </c>
      <c r="G20" s="181">
        <v>0</v>
      </c>
      <c r="H20" s="181">
        <v>0</v>
      </c>
      <c r="I20" s="129" t="s">
        <v>1080</v>
      </c>
      <c r="J20" s="129" t="s">
        <v>1080</v>
      </c>
      <c r="K20" s="129">
        <v>0</v>
      </c>
      <c r="L20" s="129">
        <v>0</v>
      </c>
      <c r="M20" s="129" t="s">
        <v>1080</v>
      </c>
      <c r="N20" s="129" t="s">
        <v>1080</v>
      </c>
      <c r="O20" s="129">
        <v>0</v>
      </c>
      <c r="P20" s="129">
        <v>0</v>
      </c>
      <c r="Q20" s="107" t="s">
        <v>749</v>
      </c>
      <c r="R20" s="39" t="s">
        <v>1218</v>
      </c>
    </row>
    <row r="21" spans="1:18" ht="195" x14ac:dyDescent="0.25">
      <c r="B21" s="111"/>
      <c r="C21" s="110" t="s">
        <v>271</v>
      </c>
      <c r="D21" s="107" t="s">
        <v>751</v>
      </c>
      <c r="E21" s="129" t="s">
        <v>1080</v>
      </c>
      <c r="F21" s="129" t="s">
        <v>1080</v>
      </c>
      <c r="G21" s="129">
        <v>0</v>
      </c>
      <c r="H21" s="129">
        <v>0</v>
      </c>
      <c r="I21" s="129" t="s">
        <v>1080</v>
      </c>
      <c r="J21" s="129" t="s">
        <v>1080</v>
      </c>
      <c r="K21" s="129">
        <v>0</v>
      </c>
      <c r="L21" s="129">
        <v>0</v>
      </c>
      <c r="M21" s="129" t="s">
        <v>1080</v>
      </c>
      <c r="N21" s="129" t="s">
        <v>1080</v>
      </c>
      <c r="O21" s="129">
        <v>0</v>
      </c>
      <c r="P21" s="129">
        <v>0</v>
      </c>
      <c r="Q21" s="112" t="s">
        <v>751</v>
      </c>
      <c r="R21" s="39" t="s">
        <v>1218</v>
      </c>
    </row>
    <row r="22" spans="1:18" ht="195" x14ac:dyDescent="0.25">
      <c r="B22" s="111"/>
      <c r="C22" s="110" t="s">
        <v>273</v>
      </c>
      <c r="D22" s="107" t="s">
        <v>753</v>
      </c>
      <c r="E22" s="129" t="s">
        <v>1080</v>
      </c>
      <c r="F22" s="129">
        <v>8</v>
      </c>
      <c r="G22" s="129">
        <v>0</v>
      </c>
      <c r="H22" s="129">
        <v>0</v>
      </c>
      <c r="I22" s="129" t="s">
        <v>1080</v>
      </c>
      <c r="J22" s="129" t="s">
        <v>1080</v>
      </c>
      <c r="K22" s="129">
        <v>1</v>
      </c>
      <c r="L22" s="129">
        <v>1</v>
      </c>
      <c r="M22" s="129" t="s">
        <v>1080</v>
      </c>
      <c r="N22" s="129" t="s">
        <v>1080</v>
      </c>
      <c r="O22" s="129">
        <v>0</v>
      </c>
      <c r="P22" s="129">
        <v>0</v>
      </c>
      <c r="Q22" s="107" t="s">
        <v>754</v>
      </c>
      <c r="R22" s="39" t="s">
        <v>1218</v>
      </c>
    </row>
    <row r="23" spans="1:18" ht="195" x14ac:dyDescent="0.25">
      <c r="B23" s="111"/>
      <c r="C23" s="110" t="s">
        <v>275</v>
      </c>
      <c r="D23" s="107" t="s">
        <v>756</v>
      </c>
      <c r="E23" s="129" t="s">
        <v>1080</v>
      </c>
      <c r="F23" s="129">
        <v>8</v>
      </c>
      <c r="G23" s="129">
        <v>0</v>
      </c>
      <c r="H23" s="129">
        <v>0</v>
      </c>
      <c r="I23" s="129" t="s">
        <v>1080</v>
      </c>
      <c r="J23" s="129" t="s">
        <v>1080</v>
      </c>
      <c r="K23" s="129">
        <v>1</v>
      </c>
      <c r="L23" s="129">
        <v>1</v>
      </c>
      <c r="M23" s="129" t="s">
        <v>1080</v>
      </c>
      <c r="N23" s="129" t="s">
        <v>1080</v>
      </c>
      <c r="O23" s="129">
        <v>0</v>
      </c>
      <c r="P23" s="129">
        <v>0</v>
      </c>
      <c r="Q23" s="107" t="s">
        <v>756</v>
      </c>
      <c r="R23" s="39" t="s">
        <v>1218</v>
      </c>
    </row>
    <row r="24" spans="1:18" ht="45" x14ac:dyDescent="0.25">
      <c r="A24" s="87" t="s">
        <v>256</v>
      </c>
      <c r="B24" s="111" t="s">
        <v>785</v>
      </c>
      <c r="C24" s="110" t="s">
        <v>139</v>
      </c>
      <c r="D24" s="107" t="s">
        <v>741</v>
      </c>
      <c r="E24" s="129" t="s">
        <v>1080</v>
      </c>
      <c r="F24" s="129" t="s">
        <v>1080</v>
      </c>
      <c r="G24" s="129" t="s">
        <v>1080</v>
      </c>
      <c r="H24" s="129" t="s">
        <v>1080</v>
      </c>
      <c r="I24" s="129" t="s">
        <v>1080</v>
      </c>
      <c r="J24" s="129" t="s">
        <v>1080</v>
      </c>
      <c r="K24" s="129" t="s">
        <v>1080</v>
      </c>
      <c r="L24" s="129" t="s">
        <v>1080</v>
      </c>
      <c r="M24" s="129" t="s">
        <v>1080</v>
      </c>
      <c r="N24" s="129" t="s">
        <v>1080</v>
      </c>
      <c r="O24" s="129" t="s">
        <v>1080</v>
      </c>
      <c r="P24" s="129" t="s">
        <v>1080</v>
      </c>
      <c r="Q24" s="108" t="s">
        <v>730</v>
      </c>
      <c r="R24" s="173" t="s">
        <v>1166</v>
      </c>
    </row>
    <row r="25" spans="1:18" ht="195" x14ac:dyDescent="0.25">
      <c r="B25" s="111"/>
      <c r="C25" s="110" t="s">
        <v>142</v>
      </c>
      <c r="D25" s="107" t="s">
        <v>744</v>
      </c>
      <c r="E25" s="129" t="s">
        <v>1080</v>
      </c>
      <c r="F25" s="129" t="s">
        <v>1080</v>
      </c>
      <c r="G25" s="129" t="s">
        <v>1080</v>
      </c>
      <c r="H25" s="129" t="s">
        <v>1080</v>
      </c>
      <c r="I25" s="129" t="s">
        <v>1080</v>
      </c>
      <c r="J25" s="129" t="s">
        <v>1080</v>
      </c>
      <c r="K25" s="129" t="s">
        <v>1080</v>
      </c>
      <c r="L25" s="129" t="s">
        <v>1080</v>
      </c>
      <c r="M25" s="129" t="s">
        <v>1080</v>
      </c>
      <c r="N25" s="129" t="s">
        <v>1080</v>
      </c>
      <c r="O25" s="129" t="s">
        <v>1080</v>
      </c>
      <c r="P25" s="129" t="s">
        <v>1080</v>
      </c>
      <c r="Q25" s="108" t="s">
        <v>730</v>
      </c>
      <c r="R25" s="39" t="s">
        <v>1218</v>
      </c>
    </row>
    <row r="26" spans="1:18" x14ac:dyDescent="0.25">
      <c r="B26" s="111"/>
      <c r="C26" s="110" t="s">
        <v>145</v>
      </c>
      <c r="D26" s="107" t="s">
        <v>743</v>
      </c>
      <c r="E26" s="129" t="s">
        <v>1080</v>
      </c>
      <c r="F26" s="129" t="s">
        <v>1080</v>
      </c>
      <c r="G26" s="129" t="s">
        <v>1080</v>
      </c>
      <c r="H26" s="129" t="s">
        <v>1080</v>
      </c>
      <c r="I26" s="129" t="s">
        <v>1080</v>
      </c>
      <c r="J26" s="129" t="s">
        <v>1080</v>
      </c>
      <c r="K26" s="129" t="s">
        <v>1080</v>
      </c>
      <c r="L26" s="129" t="s">
        <v>1080</v>
      </c>
      <c r="M26" s="129" t="s">
        <v>1080</v>
      </c>
      <c r="N26" s="129" t="s">
        <v>1080</v>
      </c>
      <c r="O26" s="129" t="s">
        <v>1080</v>
      </c>
      <c r="P26" s="129" t="s">
        <v>1080</v>
      </c>
      <c r="Q26" s="107" t="s">
        <v>731</v>
      </c>
      <c r="R26" s="173" t="s">
        <v>1166</v>
      </c>
    </row>
    <row r="27" spans="1:18" ht="195" x14ac:dyDescent="0.25">
      <c r="B27" s="111"/>
      <c r="C27" s="110" t="s">
        <v>210</v>
      </c>
      <c r="D27" s="107" t="s">
        <v>746</v>
      </c>
      <c r="E27" s="129" t="s">
        <v>1080</v>
      </c>
      <c r="F27" s="129" t="s">
        <v>1080</v>
      </c>
      <c r="G27" s="129" t="s">
        <v>1080</v>
      </c>
      <c r="H27" s="129" t="s">
        <v>1080</v>
      </c>
      <c r="I27" s="129" t="s">
        <v>1080</v>
      </c>
      <c r="J27" s="129" t="s">
        <v>1080</v>
      </c>
      <c r="K27" s="129" t="s">
        <v>1080</v>
      </c>
      <c r="L27" s="129" t="s">
        <v>1080</v>
      </c>
      <c r="M27" s="129" t="s">
        <v>1080</v>
      </c>
      <c r="N27" s="129" t="s">
        <v>1080</v>
      </c>
      <c r="O27" s="129" t="s">
        <v>1080</v>
      </c>
      <c r="P27" s="129" t="s">
        <v>1080</v>
      </c>
      <c r="Q27" s="107" t="s">
        <v>731</v>
      </c>
      <c r="R27" s="39" t="s">
        <v>1218</v>
      </c>
    </row>
    <row r="28" spans="1:18" ht="195" x14ac:dyDescent="0.25">
      <c r="B28" s="111"/>
      <c r="C28" s="110" t="s">
        <v>212</v>
      </c>
      <c r="D28" s="107" t="s">
        <v>748</v>
      </c>
      <c r="E28" s="129" t="s">
        <v>1080</v>
      </c>
      <c r="F28" s="129" t="s">
        <v>1080</v>
      </c>
      <c r="G28" s="129" t="s">
        <v>1080</v>
      </c>
      <c r="H28" s="129" t="s">
        <v>1080</v>
      </c>
      <c r="I28" s="129" t="s">
        <v>1080</v>
      </c>
      <c r="J28" s="129" t="s">
        <v>1080</v>
      </c>
      <c r="K28" s="129" t="s">
        <v>1080</v>
      </c>
      <c r="L28" s="129" t="s">
        <v>1080</v>
      </c>
      <c r="M28" s="129" t="s">
        <v>1080</v>
      </c>
      <c r="N28" s="129" t="s">
        <v>1080</v>
      </c>
      <c r="O28" s="129" t="s">
        <v>1080</v>
      </c>
      <c r="P28" s="129" t="s">
        <v>1080</v>
      </c>
      <c r="Q28" s="107" t="s">
        <v>749</v>
      </c>
      <c r="R28" s="39" t="s">
        <v>1218</v>
      </c>
    </row>
    <row r="29" spans="1:18" ht="195" x14ac:dyDescent="0.25">
      <c r="B29" s="111"/>
      <c r="C29" s="110" t="s">
        <v>767</v>
      </c>
      <c r="D29" s="107" t="s">
        <v>751</v>
      </c>
      <c r="E29" s="129" t="s">
        <v>1080</v>
      </c>
      <c r="F29" s="129" t="s">
        <v>1080</v>
      </c>
      <c r="G29" s="129" t="s">
        <v>1080</v>
      </c>
      <c r="H29" s="129" t="s">
        <v>1080</v>
      </c>
      <c r="I29" s="129" t="s">
        <v>1080</v>
      </c>
      <c r="J29" s="129" t="s">
        <v>1080</v>
      </c>
      <c r="K29" s="129" t="s">
        <v>1080</v>
      </c>
      <c r="L29" s="129" t="s">
        <v>1080</v>
      </c>
      <c r="M29" s="129" t="s">
        <v>1080</v>
      </c>
      <c r="N29" s="129" t="s">
        <v>1080</v>
      </c>
      <c r="O29" s="129" t="s">
        <v>1080</v>
      </c>
      <c r="P29" s="129" t="s">
        <v>1080</v>
      </c>
      <c r="Q29" s="112" t="s">
        <v>751</v>
      </c>
      <c r="R29" s="39" t="s">
        <v>1218</v>
      </c>
    </row>
    <row r="30" spans="1:18" ht="195" x14ac:dyDescent="0.25">
      <c r="B30" s="111"/>
      <c r="C30" s="110" t="s">
        <v>768</v>
      </c>
      <c r="D30" s="107" t="s">
        <v>753</v>
      </c>
      <c r="E30" s="129" t="s">
        <v>1080</v>
      </c>
      <c r="F30" s="129" t="s">
        <v>1080</v>
      </c>
      <c r="G30" s="129" t="s">
        <v>1080</v>
      </c>
      <c r="H30" s="129" t="s">
        <v>1080</v>
      </c>
      <c r="I30" s="129" t="s">
        <v>1080</v>
      </c>
      <c r="J30" s="129" t="s">
        <v>1080</v>
      </c>
      <c r="K30" s="129" t="s">
        <v>1080</v>
      </c>
      <c r="L30" s="129" t="s">
        <v>1080</v>
      </c>
      <c r="M30" s="129" t="s">
        <v>1080</v>
      </c>
      <c r="N30" s="129" t="s">
        <v>1080</v>
      </c>
      <c r="O30" s="129" t="s">
        <v>1080</v>
      </c>
      <c r="P30" s="129" t="s">
        <v>1080</v>
      </c>
      <c r="Q30" s="107" t="s">
        <v>754</v>
      </c>
      <c r="R30" s="39" t="s">
        <v>1218</v>
      </c>
    </row>
    <row r="31" spans="1:18" ht="195" x14ac:dyDescent="0.25">
      <c r="B31" s="111"/>
      <c r="C31" s="110" t="s">
        <v>769</v>
      </c>
      <c r="D31" s="107" t="s">
        <v>756</v>
      </c>
      <c r="E31" s="129" t="s">
        <v>1080</v>
      </c>
      <c r="F31" s="129" t="s">
        <v>1080</v>
      </c>
      <c r="G31" s="129" t="s">
        <v>1080</v>
      </c>
      <c r="H31" s="129" t="s">
        <v>1080</v>
      </c>
      <c r="I31" s="129" t="s">
        <v>1080</v>
      </c>
      <c r="J31" s="129" t="s">
        <v>1080</v>
      </c>
      <c r="K31" s="129" t="s">
        <v>1080</v>
      </c>
      <c r="L31" s="129" t="s">
        <v>1080</v>
      </c>
      <c r="M31" s="129" t="s">
        <v>1080</v>
      </c>
      <c r="N31" s="129" t="s">
        <v>1080</v>
      </c>
      <c r="O31" s="129" t="s">
        <v>1080</v>
      </c>
      <c r="P31" s="129" t="s">
        <v>1080</v>
      </c>
      <c r="Q31" s="107" t="s">
        <v>756</v>
      </c>
      <c r="R31" s="39" t="s">
        <v>1218</v>
      </c>
    </row>
  </sheetData>
  <dataValidations count="1">
    <dataValidation type="custom" operator="greaterThanOrEqual" allowBlank="1" showInputMessage="1" showErrorMessage="1" error="This cell only accepts a number of &quot;NA&quot;_x000a_" sqref="E8:P31">
      <formula1>OR(AND(ISNUMBER(E8), E8&gt;=0), E8 ="NA")</formula1>
    </dataValidation>
  </dataValidations>
  <pageMargins left="0.7" right="0.7" top="0.75" bottom="0.75" header="0.3" footer="0.3"/>
  <pageSetup paperSize="5" scale="37"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1"/>
  <sheetViews>
    <sheetView zoomScale="70" zoomScaleNormal="70" zoomScalePageLayoutView="70" workbookViewId="0">
      <selection activeCell="C4" sqref="C4"/>
    </sheetView>
  </sheetViews>
  <sheetFormatPr defaultColWidth="9.140625" defaultRowHeight="15" x14ac:dyDescent="0.25"/>
  <cols>
    <col min="1" max="1" width="5.5703125" style="8" customWidth="1"/>
    <col min="2" max="2" width="37.140625" style="1" customWidth="1"/>
    <col min="3" max="3" width="10.85546875" style="8" bestFit="1" customWidth="1"/>
    <col min="4" max="4" width="91" style="8" customWidth="1"/>
    <col min="5" max="5" width="9.42578125" style="8" customWidth="1"/>
    <col min="6" max="6" width="11.140625" style="8" bestFit="1" customWidth="1"/>
    <col min="7" max="8" width="10.42578125" style="8" bestFit="1" customWidth="1"/>
    <col min="9" max="9" width="9.42578125" style="8" customWidth="1"/>
    <col min="10" max="10" width="11.140625" style="8" bestFit="1" customWidth="1"/>
    <col min="11" max="12" width="10.42578125" style="8" bestFit="1" customWidth="1"/>
    <col min="13" max="16" width="10.42578125" style="8" customWidth="1"/>
    <col min="17" max="17" width="66.140625" style="1" customWidth="1"/>
    <col min="18" max="18" width="83.140625" style="8" customWidth="1"/>
    <col min="19" max="16384" width="9.140625" style="8"/>
  </cols>
  <sheetData>
    <row r="1" spans="1:18" ht="15.75" thickBot="1" x14ac:dyDescent="0.3"/>
    <row r="2" spans="1:18" x14ac:dyDescent="0.25">
      <c r="B2" s="14" t="s">
        <v>46</v>
      </c>
      <c r="C2" s="19" t="str">
        <f>IF('Quarterly Submission Guide'!$D$20 = "", "",'Quarterly Submission Guide'!$D$20)</f>
        <v>Bear Valley Electric Service, Inc.</v>
      </c>
      <c r="D2" s="58" t="s">
        <v>51</v>
      </c>
    </row>
    <row r="3" spans="1:18" x14ac:dyDescent="0.25">
      <c r="B3" s="15" t="s">
        <v>52</v>
      </c>
      <c r="C3" s="44">
        <v>10</v>
      </c>
      <c r="D3" s="2" t="s">
        <v>53</v>
      </c>
    </row>
    <row r="4" spans="1:18" ht="15.75" thickBot="1" x14ac:dyDescent="0.3">
      <c r="B4" s="16" t="s">
        <v>50</v>
      </c>
      <c r="C4" s="30">
        <v>44769</v>
      </c>
      <c r="D4" s="61" t="s">
        <v>786</v>
      </c>
    </row>
    <row r="5" spans="1:18" x14ac:dyDescent="0.25">
      <c r="D5" s="64" t="s">
        <v>787</v>
      </c>
      <c r="E5" s="42" t="s">
        <v>780</v>
      </c>
      <c r="F5" s="42"/>
      <c r="G5" s="42"/>
      <c r="H5" s="42"/>
      <c r="I5" s="42"/>
      <c r="J5" s="42"/>
      <c r="K5" s="42"/>
      <c r="L5" s="42"/>
      <c r="M5" s="43" t="s">
        <v>781</v>
      </c>
      <c r="N5" s="43"/>
      <c r="O5" s="43"/>
      <c r="P5" s="43"/>
    </row>
    <row r="6" spans="1:18" ht="18" customHeight="1" x14ac:dyDescent="0.25">
      <c r="B6" s="3" t="s">
        <v>788</v>
      </c>
      <c r="C6" s="2"/>
      <c r="D6" s="2"/>
      <c r="E6" s="2" t="s">
        <v>440</v>
      </c>
      <c r="F6" s="2" t="s">
        <v>443</v>
      </c>
      <c r="G6" s="2" t="s">
        <v>445</v>
      </c>
      <c r="H6" s="2" t="s">
        <v>447</v>
      </c>
      <c r="I6" s="2" t="s">
        <v>440</v>
      </c>
      <c r="J6" s="2" t="s">
        <v>443</v>
      </c>
      <c r="K6" s="2" t="s">
        <v>445</v>
      </c>
      <c r="L6" s="2" t="s">
        <v>447</v>
      </c>
      <c r="M6" s="2" t="s">
        <v>440</v>
      </c>
      <c r="N6" s="2" t="s">
        <v>443</v>
      </c>
      <c r="O6" s="2" t="s">
        <v>445</v>
      </c>
      <c r="P6" s="2" t="s">
        <v>447</v>
      </c>
      <c r="Q6" s="7"/>
      <c r="R6" s="2"/>
    </row>
    <row r="7" spans="1:18" x14ac:dyDescent="0.25">
      <c r="B7" s="5" t="s">
        <v>56</v>
      </c>
      <c r="C7" s="6" t="s">
        <v>57</v>
      </c>
      <c r="D7" s="6" t="s">
        <v>151</v>
      </c>
      <c r="E7" s="6">
        <v>2020</v>
      </c>
      <c r="F7" s="6">
        <v>2020</v>
      </c>
      <c r="G7" s="6">
        <v>2020</v>
      </c>
      <c r="H7" s="6">
        <v>2020</v>
      </c>
      <c r="I7" s="6">
        <v>2021</v>
      </c>
      <c r="J7" s="6">
        <v>2021</v>
      </c>
      <c r="K7" s="6">
        <v>2021</v>
      </c>
      <c r="L7" s="6">
        <v>2021</v>
      </c>
      <c r="M7" s="6">
        <v>2022</v>
      </c>
      <c r="N7" s="6">
        <v>2022</v>
      </c>
      <c r="O7" s="6">
        <v>2022</v>
      </c>
      <c r="P7" s="6">
        <v>2022</v>
      </c>
      <c r="Q7" s="5" t="s">
        <v>59</v>
      </c>
      <c r="R7" s="6" t="s">
        <v>60</v>
      </c>
    </row>
    <row r="8" spans="1:18" ht="30" x14ac:dyDescent="0.25">
      <c r="A8" s="8" t="s">
        <v>256</v>
      </c>
      <c r="B8" s="37" t="s">
        <v>789</v>
      </c>
      <c r="C8" s="9" t="s">
        <v>62</v>
      </c>
      <c r="D8" s="12" t="s">
        <v>790</v>
      </c>
      <c r="E8" s="123" t="s">
        <v>1080</v>
      </c>
      <c r="F8" s="126" t="s">
        <v>1080</v>
      </c>
      <c r="G8" s="126" t="s">
        <v>1080</v>
      </c>
      <c r="H8" s="126" t="s">
        <v>1080</v>
      </c>
      <c r="I8" s="126" t="s">
        <v>1080</v>
      </c>
      <c r="J8" s="126" t="s">
        <v>1080</v>
      </c>
      <c r="K8" s="126" t="s">
        <v>1080</v>
      </c>
      <c r="L8" s="126" t="s">
        <v>1080</v>
      </c>
      <c r="M8" s="126" t="s">
        <v>1080</v>
      </c>
      <c r="N8" s="126" t="s">
        <v>1080</v>
      </c>
      <c r="O8" s="123" t="s">
        <v>1080</v>
      </c>
      <c r="P8" s="123" t="s">
        <v>1080</v>
      </c>
      <c r="Q8" s="39" t="s">
        <v>730</v>
      </c>
      <c r="R8" s="39" t="s">
        <v>1166</v>
      </c>
    </row>
    <row r="9" spans="1:18" ht="120" x14ac:dyDescent="0.25">
      <c r="B9" s="41"/>
      <c r="C9" s="10" t="s">
        <v>65</v>
      </c>
      <c r="D9" s="12" t="s">
        <v>791</v>
      </c>
      <c r="E9" s="126" t="s">
        <v>1080</v>
      </c>
      <c r="F9" s="126" t="s">
        <v>1080</v>
      </c>
      <c r="G9" s="126">
        <v>0</v>
      </c>
      <c r="H9" s="126">
        <v>0</v>
      </c>
      <c r="I9" s="126" t="s">
        <v>1080</v>
      </c>
      <c r="J9" s="126" t="s">
        <v>1080</v>
      </c>
      <c r="K9" s="126">
        <v>6.87</v>
      </c>
      <c r="L9" s="126">
        <v>0</v>
      </c>
      <c r="M9" s="126" t="s">
        <v>1080</v>
      </c>
      <c r="N9" s="126" t="s">
        <v>1080</v>
      </c>
      <c r="O9" s="126">
        <v>13.5</v>
      </c>
      <c r="P9" s="126">
        <v>0</v>
      </c>
      <c r="Q9" s="39" t="s">
        <v>730</v>
      </c>
      <c r="R9" s="39" t="s">
        <v>1218</v>
      </c>
    </row>
    <row r="10" spans="1:18" x14ac:dyDescent="0.25">
      <c r="B10" s="38"/>
      <c r="C10" s="10" t="s">
        <v>67</v>
      </c>
      <c r="D10" s="12" t="s">
        <v>792</v>
      </c>
      <c r="E10" s="126" t="s">
        <v>1080</v>
      </c>
      <c r="F10" s="126" t="s">
        <v>1080</v>
      </c>
      <c r="G10" s="126" t="s">
        <v>1080</v>
      </c>
      <c r="H10" s="126" t="s">
        <v>1080</v>
      </c>
      <c r="I10" s="126" t="s">
        <v>1080</v>
      </c>
      <c r="J10" s="126" t="s">
        <v>1080</v>
      </c>
      <c r="K10" s="126" t="s">
        <v>1080</v>
      </c>
      <c r="L10" s="126" t="s">
        <v>1080</v>
      </c>
      <c r="M10" s="126" t="s">
        <v>1080</v>
      </c>
      <c r="N10" s="126" t="s">
        <v>1080</v>
      </c>
      <c r="O10" s="126" t="s">
        <v>1080</v>
      </c>
      <c r="P10" s="126" t="s">
        <v>1080</v>
      </c>
      <c r="Q10" s="12" t="s">
        <v>731</v>
      </c>
      <c r="R10" s="39" t="s">
        <v>1166</v>
      </c>
    </row>
    <row r="11" spans="1:18" ht="120" x14ac:dyDescent="0.25">
      <c r="B11" s="38"/>
      <c r="C11" s="10" t="s">
        <v>69</v>
      </c>
      <c r="D11" s="12" t="s">
        <v>793</v>
      </c>
      <c r="E11" s="126" t="s">
        <v>1080</v>
      </c>
      <c r="F11" s="126" t="s">
        <v>1080</v>
      </c>
      <c r="G11" s="126">
        <v>0</v>
      </c>
      <c r="H11" s="126">
        <v>0</v>
      </c>
      <c r="I11" s="126" t="s">
        <v>1080</v>
      </c>
      <c r="J11" s="126" t="s">
        <v>1080</v>
      </c>
      <c r="K11" s="126">
        <v>6.87</v>
      </c>
      <c r="L11" s="126">
        <v>0</v>
      </c>
      <c r="M11" s="126" t="s">
        <v>1080</v>
      </c>
      <c r="N11" s="126" t="s">
        <v>1080</v>
      </c>
      <c r="O11" s="126">
        <v>13.5</v>
      </c>
      <c r="P11" s="126">
        <v>0</v>
      </c>
      <c r="Q11" s="39" t="s">
        <v>731</v>
      </c>
      <c r="R11" s="39" t="s">
        <v>1218</v>
      </c>
    </row>
    <row r="12" spans="1:18" ht="120" x14ac:dyDescent="0.25">
      <c r="B12" s="38"/>
      <c r="C12" s="10" t="s">
        <v>72</v>
      </c>
      <c r="D12" s="12" t="s">
        <v>794</v>
      </c>
      <c r="E12" s="126" t="s">
        <v>1080</v>
      </c>
      <c r="F12" s="126" t="s">
        <v>1080</v>
      </c>
      <c r="G12" s="126">
        <v>1</v>
      </c>
      <c r="H12" s="126">
        <v>0</v>
      </c>
      <c r="I12" s="126" t="s">
        <v>1080</v>
      </c>
      <c r="J12" s="126" t="s">
        <v>1080</v>
      </c>
      <c r="K12" s="126">
        <v>0</v>
      </c>
      <c r="L12" s="126">
        <v>0</v>
      </c>
      <c r="M12" s="126" t="s">
        <v>1080</v>
      </c>
      <c r="N12" s="126" t="s">
        <v>1080</v>
      </c>
      <c r="O12" s="126">
        <v>0</v>
      </c>
      <c r="P12" s="126">
        <v>0</v>
      </c>
      <c r="Q12" s="12" t="s">
        <v>749</v>
      </c>
      <c r="R12" s="39" t="s">
        <v>1218</v>
      </c>
    </row>
    <row r="13" spans="1:18" ht="120" x14ac:dyDescent="0.25">
      <c r="B13" s="38"/>
      <c r="C13" s="10" t="s">
        <v>74</v>
      </c>
      <c r="D13" s="40" t="s">
        <v>795</v>
      </c>
      <c r="E13" s="126" t="s">
        <v>1080</v>
      </c>
      <c r="F13" s="126" t="s">
        <v>1080</v>
      </c>
      <c r="G13" s="126">
        <v>1</v>
      </c>
      <c r="H13" s="126">
        <v>0</v>
      </c>
      <c r="I13" s="126" t="s">
        <v>1080</v>
      </c>
      <c r="J13" s="126" t="s">
        <v>1080</v>
      </c>
      <c r="K13" s="126">
        <v>0</v>
      </c>
      <c r="L13" s="126">
        <v>0</v>
      </c>
      <c r="M13" s="126" t="s">
        <v>1080</v>
      </c>
      <c r="N13" s="126" t="s">
        <v>1080</v>
      </c>
      <c r="O13" s="126">
        <v>0</v>
      </c>
      <c r="P13" s="126">
        <v>0</v>
      </c>
      <c r="Q13" s="40" t="s">
        <v>751</v>
      </c>
      <c r="R13" s="39" t="s">
        <v>1218</v>
      </c>
    </row>
    <row r="14" spans="1:18" ht="120" x14ac:dyDescent="0.25">
      <c r="B14" s="38"/>
      <c r="C14" s="10" t="s">
        <v>76</v>
      </c>
      <c r="D14" s="40" t="s">
        <v>796</v>
      </c>
      <c r="E14" s="126" t="s">
        <v>1080</v>
      </c>
      <c r="F14" s="126" t="s">
        <v>1080</v>
      </c>
      <c r="G14" s="126">
        <v>0</v>
      </c>
      <c r="H14" s="126">
        <v>0</v>
      </c>
      <c r="I14" s="126" t="s">
        <v>1080</v>
      </c>
      <c r="J14" s="126" t="s">
        <v>1080</v>
      </c>
      <c r="K14" s="126">
        <v>0</v>
      </c>
      <c r="L14" s="126">
        <v>0</v>
      </c>
      <c r="M14" s="126" t="s">
        <v>1080</v>
      </c>
      <c r="N14" s="126" t="s">
        <v>1080</v>
      </c>
      <c r="O14" s="126">
        <v>0</v>
      </c>
      <c r="P14" s="126">
        <v>0</v>
      </c>
      <c r="Q14" s="40" t="s">
        <v>754</v>
      </c>
      <c r="R14" s="39" t="s">
        <v>1218</v>
      </c>
    </row>
    <row r="15" spans="1:18" ht="120" x14ac:dyDescent="0.25">
      <c r="B15" s="38"/>
      <c r="C15" s="10" t="s">
        <v>78</v>
      </c>
      <c r="D15" s="40" t="s">
        <v>797</v>
      </c>
      <c r="E15" s="126" t="s">
        <v>1080</v>
      </c>
      <c r="F15" s="126" t="s">
        <v>1080</v>
      </c>
      <c r="G15" s="126">
        <v>0</v>
      </c>
      <c r="H15" s="126">
        <v>0</v>
      </c>
      <c r="I15" s="126" t="s">
        <v>1080</v>
      </c>
      <c r="J15" s="126" t="s">
        <v>1080</v>
      </c>
      <c r="K15" s="126">
        <v>0</v>
      </c>
      <c r="L15" s="126">
        <v>0</v>
      </c>
      <c r="M15" s="126" t="s">
        <v>1080</v>
      </c>
      <c r="N15" s="126" t="s">
        <v>1080</v>
      </c>
      <c r="O15" s="126">
        <v>0</v>
      </c>
      <c r="P15" s="126">
        <v>0</v>
      </c>
      <c r="Q15" s="107" t="s">
        <v>756</v>
      </c>
      <c r="R15" s="39" t="s">
        <v>1218</v>
      </c>
    </row>
    <row r="16" spans="1:18" ht="30" x14ac:dyDescent="0.25">
      <c r="A16" s="8" t="s">
        <v>256</v>
      </c>
      <c r="B16" s="38" t="s">
        <v>798</v>
      </c>
      <c r="C16" s="10" t="s">
        <v>164</v>
      </c>
      <c r="D16" s="12" t="s">
        <v>790</v>
      </c>
      <c r="E16" s="126" t="s">
        <v>1080</v>
      </c>
      <c r="F16" s="126" t="s">
        <v>1080</v>
      </c>
      <c r="G16" s="126" t="s">
        <v>1080</v>
      </c>
      <c r="H16" s="126" t="s">
        <v>1080</v>
      </c>
      <c r="I16" s="126" t="s">
        <v>1080</v>
      </c>
      <c r="J16" s="126" t="s">
        <v>1080</v>
      </c>
      <c r="K16" s="126" t="s">
        <v>1080</v>
      </c>
      <c r="L16" s="126" t="s">
        <v>1080</v>
      </c>
      <c r="M16" s="126" t="s">
        <v>1080</v>
      </c>
      <c r="N16" s="126" t="s">
        <v>1080</v>
      </c>
      <c r="O16" s="126" t="s">
        <v>1080</v>
      </c>
      <c r="P16" s="126" t="s">
        <v>1080</v>
      </c>
      <c r="Q16" s="39" t="s">
        <v>730</v>
      </c>
      <c r="R16" s="39" t="s">
        <v>1166</v>
      </c>
    </row>
    <row r="17" spans="1:18" ht="120" x14ac:dyDescent="0.25">
      <c r="B17" s="38"/>
      <c r="C17" s="10" t="s">
        <v>165</v>
      </c>
      <c r="D17" s="12" t="s">
        <v>791</v>
      </c>
      <c r="E17" s="126" t="s">
        <v>1080</v>
      </c>
      <c r="F17" s="126" t="s">
        <v>1080</v>
      </c>
      <c r="G17" s="126">
        <v>7.8</v>
      </c>
      <c r="H17" s="126">
        <v>0</v>
      </c>
      <c r="I17" s="126" t="s">
        <v>1080</v>
      </c>
      <c r="J17" s="126" t="s">
        <v>1080</v>
      </c>
      <c r="K17" s="126">
        <v>5.81</v>
      </c>
      <c r="L17" s="126">
        <v>0</v>
      </c>
      <c r="M17" s="126" t="s">
        <v>1080</v>
      </c>
      <c r="N17" s="126" t="s">
        <v>1080</v>
      </c>
      <c r="O17" s="126">
        <v>0</v>
      </c>
      <c r="P17" s="126">
        <v>0</v>
      </c>
      <c r="Q17" s="39" t="s">
        <v>730</v>
      </c>
      <c r="R17" s="39" t="s">
        <v>1218</v>
      </c>
    </row>
    <row r="18" spans="1:18" x14ac:dyDescent="0.25">
      <c r="B18" s="38"/>
      <c r="C18" s="10" t="s">
        <v>166</v>
      </c>
      <c r="D18" s="12" t="s">
        <v>792</v>
      </c>
      <c r="E18" s="126" t="s">
        <v>1080</v>
      </c>
      <c r="F18" s="126" t="s">
        <v>1080</v>
      </c>
      <c r="G18" s="126" t="s">
        <v>1080</v>
      </c>
      <c r="H18" s="126" t="s">
        <v>1080</v>
      </c>
      <c r="I18" s="126" t="s">
        <v>1080</v>
      </c>
      <c r="J18" s="126" t="s">
        <v>1080</v>
      </c>
      <c r="K18" s="126" t="s">
        <v>1080</v>
      </c>
      <c r="L18" s="126" t="s">
        <v>1080</v>
      </c>
      <c r="M18" s="126" t="s">
        <v>1080</v>
      </c>
      <c r="N18" s="126" t="s">
        <v>1080</v>
      </c>
      <c r="O18" s="126" t="s">
        <v>1080</v>
      </c>
      <c r="P18" s="126" t="s">
        <v>1080</v>
      </c>
      <c r="Q18" s="12" t="s">
        <v>731</v>
      </c>
      <c r="R18" s="39" t="s">
        <v>1166</v>
      </c>
    </row>
    <row r="19" spans="1:18" ht="120" x14ac:dyDescent="0.25">
      <c r="B19" s="38"/>
      <c r="C19" s="10" t="s">
        <v>167</v>
      </c>
      <c r="D19" s="12" t="s">
        <v>793</v>
      </c>
      <c r="E19" s="126" t="s">
        <v>1080</v>
      </c>
      <c r="F19" s="126" t="s">
        <v>1080</v>
      </c>
      <c r="G19" s="126">
        <v>7.8</v>
      </c>
      <c r="H19" s="126">
        <v>0</v>
      </c>
      <c r="I19" s="126" t="s">
        <v>1080</v>
      </c>
      <c r="J19" s="126" t="s">
        <v>1080</v>
      </c>
      <c r="K19" s="126">
        <v>5.81</v>
      </c>
      <c r="L19" s="126">
        <v>0</v>
      </c>
      <c r="M19" s="126" t="s">
        <v>1080</v>
      </c>
      <c r="N19" s="126" t="s">
        <v>1080</v>
      </c>
      <c r="O19" s="126">
        <v>0</v>
      </c>
      <c r="P19" s="126">
        <v>0</v>
      </c>
      <c r="Q19" s="12" t="s">
        <v>731</v>
      </c>
      <c r="R19" s="39" t="s">
        <v>1218</v>
      </c>
    </row>
    <row r="20" spans="1:18" ht="120" x14ac:dyDescent="0.25">
      <c r="B20" s="38"/>
      <c r="C20" s="10" t="s">
        <v>204</v>
      </c>
      <c r="D20" s="12" t="s">
        <v>794</v>
      </c>
      <c r="E20" s="126" t="s">
        <v>1080</v>
      </c>
      <c r="F20" s="126" t="s">
        <v>1080</v>
      </c>
      <c r="G20" s="126">
        <v>1</v>
      </c>
      <c r="H20" s="126">
        <v>0</v>
      </c>
      <c r="I20" s="126" t="s">
        <v>1080</v>
      </c>
      <c r="J20" s="126" t="s">
        <v>1080</v>
      </c>
      <c r="K20" s="126">
        <v>1</v>
      </c>
      <c r="L20" s="126">
        <v>0</v>
      </c>
      <c r="M20" s="126" t="s">
        <v>1080</v>
      </c>
      <c r="N20" s="126" t="s">
        <v>1080</v>
      </c>
      <c r="O20" s="126">
        <v>0</v>
      </c>
      <c r="P20" s="126">
        <v>0</v>
      </c>
      <c r="Q20" s="40" t="s">
        <v>749</v>
      </c>
      <c r="R20" s="39" t="s">
        <v>1218</v>
      </c>
    </row>
    <row r="21" spans="1:18" ht="120" x14ac:dyDescent="0.25">
      <c r="B21" s="38"/>
      <c r="C21" s="10" t="s">
        <v>271</v>
      </c>
      <c r="D21" s="12" t="s">
        <v>795</v>
      </c>
      <c r="E21" s="126" t="s">
        <v>1080</v>
      </c>
      <c r="F21" s="126" t="s">
        <v>1080</v>
      </c>
      <c r="G21" s="126">
        <v>1</v>
      </c>
      <c r="H21" s="126">
        <v>0</v>
      </c>
      <c r="I21" s="126" t="s">
        <v>1080</v>
      </c>
      <c r="J21" s="126" t="s">
        <v>1080</v>
      </c>
      <c r="K21" s="126">
        <v>1</v>
      </c>
      <c r="L21" s="126">
        <v>0</v>
      </c>
      <c r="M21" s="126" t="s">
        <v>1080</v>
      </c>
      <c r="N21" s="126" t="s">
        <v>1080</v>
      </c>
      <c r="O21" s="126">
        <v>0</v>
      </c>
      <c r="P21" s="126">
        <v>0</v>
      </c>
      <c r="Q21" s="40" t="s">
        <v>751</v>
      </c>
      <c r="R21" s="39" t="s">
        <v>1218</v>
      </c>
    </row>
    <row r="22" spans="1:18" ht="120" x14ac:dyDescent="0.25">
      <c r="B22" s="38"/>
      <c r="C22" s="10" t="s">
        <v>273</v>
      </c>
      <c r="D22" s="12" t="s">
        <v>796</v>
      </c>
      <c r="E22" s="126" t="s">
        <v>1080</v>
      </c>
      <c r="F22" s="126" t="s">
        <v>1080</v>
      </c>
      <c r="G22" s="126">
        <v>0</v>
      </c>
      <c r="H22" s="126">
        <v>0</v>
      </c>
      <c r="I22" s="126">
        <v>0</v>
      </c>
      <c r="J22" s="126">
        <v>0</v>
      </c>
      <c r="K22" s="126">
        <v>0</v>
      </c>
      <c r="L22" s="126">
        <v>0</v>
      </c>
      <c r="M22" s="126" t="s">
        <v>1080</v>
      </c>
      <c r="N22" s="126" t="s">
        <v>1080</v>
      </c>
      <c r="O22" s="126">
        <v>0</v>
      </c>
      <c r="P22" s="126">
        <v>0</v>
      </c>
      <c r="Q22" s="40" t="s">
        <v>754</v>
      </c>
      <c r="R22" s="39" t="s">
        <v>1218</v>
      </c>
    </row>
    <row r="23" spans="1:18" ht="120" x14ac:dyDescent="0.25">
      <c r="B23" s="38"/>
      <c r="C23" s="10" t="s">
        <v>275</v>
      </c>
      <c r="D23" s="12" t="s">
        <v>797</v>
      </c>
      <c r="E23" s="126" t="s">
        <v>1080</v>
      </c>
      <c r="F23" s="126" t="s">
        <v>1080</v>
      </c>
      <c r="G23" s="126">
        <v>0</v>
      </c>
      <c r="H23" s="126">
        <v>0</v>
      </c>
      <c r="I23" s="126">
        <v>0</v>
      </c>
      <c r="J23" s="126">
        <v>0</v>
      </c>
      <c r="K23" s="126">
        <v>0</v>
      </c>
      <c r="L23" s="126">
        <v>0</v>
      </c>
      <c r="M23" s="126" t="s">
        <v>1080</v>
      </c>
      <c r="N23" s="126" t="s">
        <v>1080</v>
      </c>
      <c r="O23" s="126">
        <v>0</v>
      </c>
      <c r="P23" s="126">
        <v>0</v>
      </c>
      <c r="Q23" s="107" t="s">
        <v>756</v>
      </c>
      <c r="R23" s="39" t="s">
        <v>1218</v>
      </c>
    </row>
    <row r="24" spans="1:18" ht="45" x14ac:dyDescent="0.25">
      <c r="A24" s="8" t="s">
        <v>256</v>
      </c>
      <c r="B24" s="38" t="s">
        <v>799</v>
      </c>
      <c r="C24" s="10" t="s">
        <v>139</v>
      </c>
      <c r="D24" s="12" t="s">
        <v>790</v>
      </c>
      <c r="E24" s="126" t="s">
        <v>1080</v>
      </c>
      <c r="F24" s="126" t="s">
        <v>1080</v>
      </c>
      <c r="G24" s="126" t="s">
        <v>1080</v>
      </c>
      <c r="H24" s="126" t="s">
        <v>1080</v>
      </c>
      <c r="I24" s="126" t="s">
        <v>1080</v>
      </c>
      <c r="J24" s="126" t="s">
        <v>1080</v>
      </c>
      <c r="K24" s="126" t="s">
        <v>1080</v>
      </c>
      <c r="L24" s="126" t="s">
        <v>1080</v>
      </c>
      <c r="M24" s="126" t="s">
        <v>1080</v>
      </c>
      <c r="N24" s="126" t="s">
        <v>1080</v>
      </c>
      <c r="O24" s="126" t="s">
        <v>1080</v>
      </c>
      <c r="P24" s="126" t="s">
        <v>1080</v>
      </c>
      <c r="Q24" s="39" t="s">
        <v>730</v>
      </c>
      <c r="R24" s="39" t="s">
        <v>1166</v>
      </c>
    </row>
    <row r="25" spans="1:18" ht="120" x14ac:dyDescent="0.25">
      <c r="B25" s="38"/>
      <c r="C25" s="10" t="s">
        <v>142</v>
      </c>
      <c r="D25" s="12" t="s">
        <v>791</v>
      </c>
      <c r="E25" s="126" t="s">
        <v>1080</v>
      </c>
      <c r="F25" s="126" t="s">
        <v>1080</v>
      </c>
      <c r="G25" s="126" t="s">
        <v>1080</v>
      </c>
      <c r="H25" s="126" t="s">
        <v>1080</v>
      </c>
      <c r="I25" s="126" t="s">
        <v>1080</v>
      </c>
      <c r="J25" s="126" t="s">
        <v>1080</v>
      </c>
      <c r="K25" s="126" t="s">
        <v>1080</v>
      </c>
      <c r="L25" s="126" t="s">
        <v>1080</v>
      </c>
      <c r="M25" s="126" t="s">
        <v>1080</v>
      </c>
      <c r="N25" s="126" t="s">
        <v>1080</v>
      </c>
      <c r="O25" s="126" t="s">
        <v>1080</v>
      </c>
      <c r="P25" s="126" t="s">
        <v>1080</v>
      </c>
      <c r="Q25" s="39" t="s">
        <v>730</v>
      </c>
      <c r="R25" s="39" t="s">
        <v>1219</v>
      </c>
    </row>
    <row r="26" spans="1:18" x14ac:dyDescent="0.25">
      <c r="B26" s="38"/>
      <c r="C26" s="10" t="s">
        <v>145</v>
      </c>
      <c r="D26" s="12" t="s">
        <v>792</v>
      </c>
      <c r="E26" s="126" t="s">
        <v>1080</v>
      </c>
      <c r="F26" s="126" t="s">
        <v>1080</v>
      </c>
      <c r="G26" s="126" t="s">
        <v>1080</v>
      </c>
      <c r="H26" s="126" t="s">
        <v>1080</v>
      </c>
      <c r="I26" s="126" t="s">
        <v>1080</v>
      </c>
      <c r="J26" s="126" t="s">
        <v>1080</v>
      </c>
      <c r="K26" s="126" t="s">
        <v>1080</v>
      </c>
      <c r="L26" s="126" t="s">
        <v>1080</v>
      </c>
      <c r="M26" s="126" t="s">
        <v>1080</v>
      </c>
      <c r="N26" s="126" t="s">
        <v>1080</v>
      </c>
      <c r="O26" s="126" t="s">
        <v>1080</v>
      </c>
      <c r="P26" s="126" t="s">
        <v>1080</v>
      </c>
      <c r="Q26" s="12" t="s">
        <v>731</v>
      </c>
      <c r="R26" s="39" t="s">
        <v>1166</v>
      </c>
    </row>
    <row r="27" spans="1:18" ht="120" x14ac:dyDescent="0.25">
      <c r="B27" s="38"/>
      <c r="C27" s="10" t="s">
        <v>210</v>
      </c>
      <c r="D27" s="12" t="s">
        <v>793</v>
      </c>
      <c r="E27" s="126" t="s">
        <v>1080</v>
      </c>
      <c r="F27" s="126" t="s">
        <v>1080</v>
      </c>
      <c r="G27" s="126" t="s">
        <v>1080</v>
      </c>
      <c r="H27" s="126" t="s">
        <v>1080</v>
      </c>
      <c r="I27" s="126" t="s">
        <v>1080</v>
      </c>
      <c r="J27" s="126" t="s">
        <v>1080</v>
      </c>
      <c r="K27" s="126" t="s">
        <v>1080</v>
      </c>
      <c r="L27" s="126" t="s">
        <v>1080</v>
      </c>
      <c r="M27" s="126" t="s">
        <v>1080</v>
      </c>
      <c r="N27" s="126" t="s">
        <v>1080</v>
      </c>
      <c r="O27" s="126" t="s">
        <v>1080</v>
      </c>
      <c r="P27" s="126" t="s">
        <v>1080</v>
      </c>
      <c r="Q27" s="12" t="s">
        <v>731</v>
      </c>
      <c r="R27" s="39" t="str">
        <f>R25</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this  submission.</v>
      </c>
    </row>
    <row r="28" spans="1:18" ht="120" x14ac:dyDescent="0.25">
      <c r="B28" s="38"/>
      <c r="C28" s="10" t="s">
        <v>212</v>
      </c>
      <c r="D28" s="12" t="s">
        <v>794</v>
      </c>
      <c r="E28" s="126" t="s">
        <v>1080</v>
      </c>
      <c r="F28" s="126" t="s">
        <v>1080</v>
      </c>
      <c r="G28" s="126" t="s">
        <v>1080</v>
      </c>
      <c r="H28" s="126" t="s">
        <v>1080</v>
      </c>
      <c r="I28" s="126" t="s">
        <v>1080</v>
      </c>
      <c r="J28" s="126" t="s">
        <v>1080</v>
      </c>
      <c r="K28" s="126" t="s">
        <v>1080</v>
      </c>
      <c r="L28" s="126" t="s">
        <v>1080</v>
      </c>
      <c r="M28" s="126" t="s">
        <v>1080</v>
      </c>
      <c r="N28" s="126" t="s">
        <v>1080</v>
      </c>
      <c r="O28" s="126" t="s">
        <v>1080</v>
      </c>
      <c r="P28" s="126" t="s">
        <v>1080</v>
      </c>
      <c r="Q28" s="40" t="s">
        <v>749</v>
      </c>
      <c r="R28" s="39"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29" spans="1:18" ht="120" x14ac:dyDescent="0.25">
      <c r="B29" s="38"/>
      <c r="C29" s="10" t="s">
        <v>767</v>
      </c>
      <c r="D29" s="12" t="s">
        <v>795</v>
      </c>
      <c r="E29" s="126" t="s">
        <v>1080</v>
      </c>
      <c r="F29" s="126" t="s">
        <v>1080</v>
      </c>
      <c r="G29" s="126" t="s">
        <v>1080</v>
      </c>
      <c r="H29" s="126" t="s">
        <v>1080</v>
      </c>
      <c r="I29" s="126" t="s">
        <v>1080</v>
      </c>
      <c r="J29" s="126" t="s">
        <v>1080</v>
      </c>
      <c r="K29" s="126" t="s">
        <v>1080</v>
      </c>
      <c r="L29" s="126" t="s">
        <v>1080</v>
      </c>
      <c r="M29" s="126" t="s">
        <v>1080</v>
      </c>
      <c r="N29" s="126" t="s">
        <v>1080</v>
      </c>
      <c r="O29" s="126" t="s">
        <v>1080</v>
      </c>
      <c r="P29" s="126" t="s">
        <v>1080</v>
      </c>
      <c r="Q29" s="40" t="s">
        <v>751</v>
      </c>
      <c r="R29" s="39"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30" spans="1:18" ht="120" x14ac:dyDescent="0.25">
      <c r="B30" s="38"/>
      <c r="C30" s="10" t="s">
        <v>768</v>
      </c>
      <c r="D30" s="12" t="s">
        <v>796</v>
      </c>
      <c r="E30" s="126" t="s">
        <v>1080</v>
      </c>
      <c r="F30" s="126" t="s">
        <v>1080</v>
      </c>
      <c r="G30" s="126" t="s">
        <v>1080</v>
      </c>
      <c r="H30" s="126" t="s">
        <v>1080</v>
      </c>
      <c r="I30" s="126" t="s">
        <v>1080</v>
      </c>
      <c r="J30" s="126" t="s">
        <v>1080</v>
      </c>
      <c r="K30" s="126" t="s">
        <v>1080</v>
      </c>
      <c r="L30" s="126" t="s">
        <v>1080</v>
      </c>
      <c r="M30" s="126" t="s">
        <v>1080</v>
      </c>
      <c r="N30" s="126" t="s">
        <v>1080</v>
      </c>
      <c r="O30" s="126" t="s">
        <v>1080</v>
      </c>
      <c r="P30" s="126" t="s">
        <v>1080</v>
      </c>
      <c r="Q30" s="40" t="s">
        <v>754</v>
      </c>
      <c r="R30" s="39" t="str">
        <f>R29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31" spans="1:18" ht="120" x14ac:dyDescent="0.25">
      <c r="B31" s="137"/>
      <c r="C31" s="2" t="s">
        <v>769</v>
      </c>
      <c r="D31" s="12" t="s">
        <v>797</v>
      </c>
      <c r="E31" s="126" t="s">
        <v>1080</v>
      </c>
      <c r="F31" s="126" t="s">
        <v>1080</v>
      </c>
      <c r="G31" s="126" t="s">
        <v>1080</v>
      </c>
      <c r="H31" s="126" t="s">
        <v>1080</v>
      </c>
      <c r="I31" s="126" t="s">
        <v>1080</v>
      </c>
      <c r="J31" s="126" t="s">
        <v>1080</v>
      </c>
      <c r="K31" s="126" t="s">
        <v>1080</v>
      </c>
      <c r="L31" s="126" t="s">
        <v>1080</v>
      </c>
      <c r="M31" s="126" t="s">
        <v>1080</v>
      </c>
      <c r="N31" s="126" t="s">
        <v>1080</v>
      </c>
      <c r="O31" s="126" t="s">
        <v>1080</v>
      </c>
      <c r="P31" s="126" t="s">
        <v>1080</v>
      </c>
      <c r="Q31" s="107" t="s">
        <v>756</v>
      </c>
      <c r="R31" s="39" t="str">
        <f>R30</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sheetData>
  <dataValidations count="1">
    <dataValidation type="custom" operator="greaterThanOrEqual" allowBlank="1" showInputMessage="1" showErrorMessage="1" error="This cell only accepts a number of &quot;NA&quot;_x000a_" sqref="E8:P31">
      <formula1>OR(AND(ISNUMBER(E8), E8&gt;=0), E8 ="NA")</formula1>
    </dataValidation>
  </dataValidations>
  <pageMargins left="0.7" right="0.7" top="0.75" bottom="0.75" header="0.3" footer="0.3"/>
  <pageSetup paperSize="5" scale="37"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29"/>
  <sheetViews>
    <sheetView zoomScale="80" zoomScaleNormal="80" zoomScalePageLayoutView="55" workbookViewId="0">
      <selection activeCell="C4" sqref="C4"/>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35.85546875" style="8" customWidth="1"/>
    <col min="5" max="8" width="9.42578125" style="8" customWidth="1"/>
    <col min="9" max="9" width="10.140625" style="8" customWidth="1"/>
    <col min="10" max="12" width="9.140625" style="8"/>
    <col min="13" max="17" width="9.140625" style="8" customWidth="1"/>
    <col min="18" max="25" width="9.140625" style="8" customWidth="1" outlineLevel="1"/>
    <col min="26" max="26" width="59.5703125" style="1" bestFit="1" customWidth="1"/>
    <col min="27" max="27" width="52.140625" style="8" customWidth="1"/>
    <col min="28" max="16384" width="9.140625" style="8"/>
  </cols>
  <sheetData>
    <row r="1" spans="2:27" ht="15.75" thickBot="1" x14ac:dyDescent="0.3"/>
    <row r="2" spans="2:27" x14ac:dyDescent="0.25">
      <c r="B2" s="14" t="s">
        <v>46</v>
      </c>
      <c r="C2" s="19" t="str">
        <f>IF('Quarterly Submission Guide'!$D$20 = "", "",'Quarterly Submission Guide'!$D$20)</f>
        <v>Bear Valley Electric Service, Inc.</v>
      </c>
      <c r="D2" s="58" t="s">
        <v>51</v>
      </c>
    </row>
    <row r="3" spans="2:27" x14ac:dyDescent="0.25">
      <c r="B3" s="15" t="s">
        <v>52</v>
      </c>
      <c r="C3" s="13">
        <v>11</v>
      </c>
      <c r="D3" s="2" t="s">
        <v>800</v>
      </c>
    </row>
    <row r="4" spans="2:27" ht="30.75" thickBot="1" x14ac:dyDescent="0.3">
      <c r="B4" s="16" t="s">
        <v>50</v>
      </c>
      <c r="C4" s="30">
        <v>44769</v>
      </c>
      <c r="D4" s="61" t="s">
        <v>786</v>
      </c>
    </row>
    <row r="5" spans="2:27" x14ac:dyDescent="0.25">
      <c r="E5" s="42" t="s">
        <v>780</v>
      </c>
      <c r="F5" s="42"/>
      <c r="G5" s="42"/>
      <c r="H5" s="42"/>
      <c r="I5" s="42"/>
      <c r="J5" s="42"/>
      <c r="K5" s="42"/>
      <c r="L5" s="42"/>
      <c r="M5" s="42"/>
      <c r="N5" s="42"/>
      <c r="O5" s="42"/>
      <c r="P5" s="42"/>
      <c r="Q5" s="42"/>
      <c r="R5" s="42"/>
      <c r="S5" s="42"/>
      <c r="T5" s="43" t="s">
        <v>781</v>
      </c>
      <c r="U5" s="43"/>
      <c r="V5" s="43"/>
      <c r="W5" s="43"/>
      <c r="X5" s="43"/>
      <c r="Y5" s="43"/>
    </row>
    <row r="6" spans="2:27" ht="18" customHeight="1" x14ac:dyDescent="0.25">
      <c r="B6" s="3" t="s">
        <v>801</v>
      </c>
      <c r="C6" s="2"/>
      <c r="D6" s="2"/>
      <c r="E6" s="2"/>
      <c r="F6" s="2"/>
      <c r="G6" s="2"/>
      <c r="H6" s="2"/>
      <c r="I6" s="2"/>
      <c r="J6" s="4">
        <v>1</v>
      </c>
      <c r="K6" s="4">
        <v>2</v>
      </c>
      <c r="L6" s="4">
        <v>3</v>
      </c>
      <c r="M6" s="4">
        <v>4</v>
      </c>
      <c r="N6" s="4">
        <v>1</v>
      </c>
      <c r="O6" s="4">
        <v>2</v>
      </c>
      <c r="P6" s="4">
        <v>3</v>
      </c>
      <c r="Q6" s="4">
        <v>4</v>
      </c>
      <c r="R6" s="4">
        <v>1</v>
      </c>
      <c r="S6" s="4">
        <v>2</v>
      </c>
      <c r="T6" s="4">
        <v>3</v>
      </c>
      <c r="U6" s="4">
        <v>4</v>
      </c>
      <c r="V6" s="4">
        <v>1</v>
      </c>
      <c r="W6" s="4">
        <v>2</v>
      </c>
      <c r="X6" s="4">
        <v>3</v>
      </c>
      <c r="Y6" s="4">
        <v>4</v>
      </c>
      <c r="Z6" s="7"/>
      <c r="AA6" s="2"/>
    </row>
    <row r="7" spans="2:27"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6">
        <v>2023</v>
      </c>
      <c r="W7" s="6">
        <v>2023</v>
      </c>
      <c r="X7" s="6">
        <v>2023</v>
      </c>
      <c r="Y7" s="6">
        <v>2023</v>
      </c>
      <c r="Z7" s="5" t="s">
        <v>59</v>
      </c>
      <c r="AA7" s="6" t="s">
        <v>60</v>
      </c>
    </row>
    <row r="8" spans="2:27" ht="45" x14ac:dyDescent="0.25">
      <c r="B8" s="37" t="s">
        <v>802</v>
      </c>
      <c r="C8" s="9" t="s">
        <v>62</v>
      </c>
      <c r="D8" s="12" t="s">
        <v>803</v>
      </c>
      <c r="E8" s="123" t="s">
        <v>1080</v>
      </c>
      <c r="F8" s="183">
        <v>0</v>
      </c>
      <c r="G8" s="183">
        <v>0</v>
      </c>
      <c r="H8" s="183">
        <v>0</v>
      </c>
      <c r="I8" s="183">
        <v>0</v>
      </c>
      <c r="J8" s="179">
        <v>0</v>
      </c>
      <c r="K8" s="179">
        <v>0</v>
      </c>
      <c r="L8" s="179">
        <v>0</v>
      </c>
      <c r="M8" s="179">
        <v>0</v>
      </c>
      <c r="N8" s="124">
        <v>0</v>
      </c>
      <c r="O8" s="124">
        <v>0</v>
      </c>
      <c r="P8" s="124">
        <v>0</v>
      </c>
      <c r="Q8" s="124">
        <v>0</v>
      </c>
      <c r="R8" s="124">
        <v>0</v>
      </c>
      <c r="S8" s="124">
        <v>0</v>
      </c>
      <c r="T8" s="124">
        <v>0</v>
      </c>
      <c r="U8" s="124">
        <v>0</v>
      </c>
      <c r="V8" s="115"/>
      <c r="W8" s="115"/>
      <c r="X8" s="115"/>
      <c r="Y8" s="115"/>
      <c r="Z8" s="11" t="s">
        <v>804</v>
      </c>
      <c r="AA8" s="173"/>
    </row>
    <row r="9" spans="2:27" ht="30" x14ac:dyDescent="0.25">
      <c r="B9" s="38"/>
      <c r="C9" s="10" t="s">
        <v>65</v>
      </c>
      <c r="D9" s="12" t="s">
        <v>805</v>
      </c>
      <c r="E9" s="129" t="s">
        <v>1080</v>
      </c>
      <c r="F9" s="180">
        <v>0</v>
      </c>
      <c r="G9" s="180">
        <v>0</v>
      </c>
      <c r="H9" s="180">
        <v>0</v>
      </c>
      <c r="I9" s="180">
        <v>0</v>
      </c>
      <c r="J9" s="124">
        <v>0</v>
      </c>
      <c r="K9" s="124">
        <v>0</v>
      </c>
      <c r="L9" s="124">
        <v>0</v>
      </c>
      <c r="M9" s="124">
        <v>0</v>
      </c>
      <c r="N9" s="124">
        <v>0</v>
      </c>
      <c r="O9" s="124">
        <v>0</v>
      </c>
      <c r="P9" s="124">
        <v>0</v>
      </c>
      <c r="Q9" s="124">
        <v>0</v>
      </c>
      <c r="R9" s="124">
        <v>0</v>
      </c>
      <c r="S9" s="124">
        <v>0</v>
      </c>
      <c r="T9" s="124">
        <v>0</v>
      </c>
      <c r="U9" s="124">
        <v>0</v>
      </c>
      <c r="V9" s="116"/>
      <c r="W9" s="116"/>
      <c r="X9" s="116"/>
      <c r="Y9" s="116"/>
      <c r="Z9" s="12" t="s">
        <v>806</v>
      </c>
      <c r="AA9" s="174"/>
    </row>
    <row r="10" spans="2:27" x14ac:dyDescent="0.25">
      <c r="B10" s="38"/>
      <c r="C10" s="10" t="s">
        <v>67</v>
      </c>
      <c r="D10" s="12" t="s">
        <v>807</v>
      </c>
      <c r="E10" s="129" t="s">
        <v>1080</v>
      </c>
      <c r="F10" s="180">
        <v>0</v>
      </c>
      <c r="G10" s="180">
        <v>0</v>
      </c>
      <c r="H10" s="180">
        <v>0</v>
      </c>
      <c r="I10" s="180">
        <v>0</v>
      </c>
      <c r="J10" s="124">
        <v>0</v>
      </c>
      <c r="K10" s="124">
        <v>0</v>
      </c>
      <c r="L10" s="124">
        <v>0</v>
      </c>
      <c r="M10" s="124">
        <v>0</v>
      </c>
      <c r="N10" s="124">
        <v>0</v>
      </c>
      <c r="O10" s="124">
        <v>0</v>
      </c>
      <c r="P10" s="124">
        <v>0</v>
      </c>
      <c r="Q10" s="124">
        <v>0</v>
      </c>
      <c r="R10" s="124">
        <v>0</v>
      </c>
      <c r="S10" s="124">
        <v>0</v>
      </c>
      <c r="T10" s="124">
        <v>0</v>
      </c>
      <c r="U10" s="124">
        <v>0</v>
      </c>
      <c r="V10" s="116"/>
      <c r="W10" s="116"/>
      <c r="X10" s="116"/>
      <c r="Y10" s="116"/>
      <c r="Z10" s="12" t="s">
        <v>808</v>
      </c>
      <c r="AA10" s="174"/>
    </row>
    <row r="11" spans="2:27" ht="150" x14ac:dyDescent="0.25">
      <c r="B11" s="38" t="s">
        <v>809</v>
      </c>
      <c r="C11" s="10" t="s">
        <v>164</v>
      </c>
      <c r="D11" s="12" t="s">
        <v>810</v>
      </c>
      <c r="E11" s="129" t="s">
        <v>1080</v>
      </c>
      <c r="F11" s="180">
        <v>87254</v>
      </c>
      <c r="G11" s="180">
        <v>5090613</v>
      </c>
      <c r="H11" s="180">
        <v>359243</v>
      </c>
      <c r="I11" s="180">
        <v>31890</v>
      </c>
      <c r="J11" s="124">
        <v>0.33333333333333331</v>
      </c>
      <c r="K11" s="124">
        <f>154925/60</f>
        <v>2582.0833333333335</v>
      </c>
      <c r="L11" s="124">
        <v>0</v>
      </c>
      <c r="M11" s="124">
        <v>183.75</v>
      </c>
      <c r="N11" s="124">
        <v>0</v>
      </c>
      <c r="O11" s="124">
        <v>5.3666666666666698</v>
      </c>
      <c r="P11" s="124">
        <v>0</v>
      </c>
      <c r="Q11" s="124">
        <v>0</v>
      </c>
      <c r="R11" s="124">
        <v>28</v>
      </c>
      <c r="S11" s="124">
        <v>0</v>
      </c>
      <c r="T11" s="124">
        <f>AVERAGE($J$11:$S$11)</f>
        <v>279.95333333333338</v>
      </c>
      <c r="U11" s="124">
        <f>AVERAGE($J$11:$S$11)</f>
        <v>279.95333333333338</v>
      </c>
      <c r="V11" s="116"/>
      <c r="W11" s="116"/>
      <c r="X11" s="116"/>
      <c r="Y11" s="116"/>
      <c r="Z11" s="12" t="s">
        <v>811</v>
      </c>
      <c r="AA11" s="174" t="s">
        <v>1167</v>
      </c>
    </row>
    <row r="12" spans="2:27" ht="30" x14ac:dyDescent="0.25">
      <c r="B12" s="38"/>
      <c r="C12" s="10" t="s">
        <v>165</v>
      </c>
      <c r="D12" s="12" t="s">
        <v>812</v>
      </c>
      <c r="E12" s="129" t="s">
        <v>1080</v>
      </c>
      <c r="F12" s="180">
        <v>7726110</v>
      </c>
      <c r="G12" s="180">
        <v>8686856</v>
      </c>
      <c r="H12" s="180">
        <v>4415849</v>
      </c>
      <c r="I12" s="180">
        <v>6306302</v>
      </c>
      <c r="J12" s="124">
        <f>67630/60</f>
        <v>1127.1666666666667</v>
      </c>
      <c r="K12" s="124">
        <f>139797/60</f>
        <v>2329.9499999999998</v>
      </c>
      <c r="L12" s="124">
        <f>3187417/60</f>
        <v>53123.616666666669</v>
      </c>
      <c r="M12" s="124">
        <f>7018708/60</f>
        <v>116978.46666666666</v>
      </c>
      <c r="N12" s="124">
        <f>1389638/60</f>
        <v>23160.633333333335</v>
      </c>
      <c r="O12" s="124">
        <f>1506006/60</f>
        <v>25100.1</v>
      </c>
      <c r="P12" s="124">
        <f>1983680/60</f>
        <v>33061.333333333336</v>
      </c>
      <c r="Q12" s="124">
        <f>4971184/60</f>
        <v>82853.066666666666</v>
      </c>
      <c r="R12" s="124">
        <f>664594/60</f>
        <v>11076.566666666668</v>
      </c>
      <c r="S12" s="124">
        <f>382781/60</f>
        <v>6379.6833333333334</v>
      </c>
      <c r="T12" s="124">
        <f t="shared" ref="T12:U16" si="0">AVERAGE($J$11:$S$11)</f>
        <v>279.95333333333338</v>
      </c>
      <c r="U12" s="124">
        <f t="shared" si="0"/>
        <v>279.95333333333338</v>
      </c>
      <c r="V12" s="116"/>
      <c r="W12" s="116"/>
      <c r="X12" s="116"/>
      <c r="Y12" s="116"/>
      <c r="Z12" s="12" t="s">
        <v>813</v>
      </c>
      <c r="AA12" s="174" t="s">
        <v>1168</v>
      </c>
    </row>
    <row r="13" spans="2:27" ht="60" x14ac:dyDescent="0.25">
      <c r="B13" s="38"/>
      <c r="C13" s="10" t="s">
        <v>166</v>
      </c>
      <c r="D13" s="12" t="s">
        <v>814</v>
      </c>
      <c r="E13" s="129" t="s">
        <v>1080</v>
      </c>
      <c r="F13" s="184">
        <f>+(87254+7726110)/23876</f>
        <v>327.24761266543811</v>
      </c>
      <c r="G13" s="184">
        <f>+(5090613+8686856)/23975</f>
        <v>574.65981230448381</v>
      </c>
      <c r="H13" s="184">
        <f>+(359243+4415849)/24296</f>
        <v>196.53819558775106</v>
      </c>
      <c r="I13" s="184">
        <f>+(31890+6306302)/24366</f>
        <v>260.12443568907491</v>
      </c>
      <c r="J13" s="185">
        <f>+(20+67630)/24446</f>
        <v>2.7673238975701548</v>
      </c>
      <c r="K13" s="185">
        <f>+(154925+139797)/24446</f>
        <v>12.056041888243476</v>
      </c>
      <c r="L13" s="185">
        <f>+(3187417)/24446</f>
        <v>130.38603452507567</v>
      </c>
      <c r="M13" s="185">
        <f>+(11025+7018708)/24446</f>
        <v>287.5616869835556</v>
      </c>
      <c r="N13" s="185">
        <f>+(1389638)/24562</f>
        <v>56.576744564774856</v>
      </c>
      <c r="O13" s="185">
        <f>+(322+1506006)/24599</f>
        <v>61.235334769706085</v>
      </c>
      <c r="P13" s="185">
        <f>+(1983680)/24632</f>
        <v>80.532640467684317</v>
      </c>
      <c r="Q13" s="185">
        <f>4971184/24632</f>
        <v>201.81812276713219</v>
      </c>
      <c r="R13" s="185">
        <f>(1680+664594)/24663</f>
        <v>27.015123869764423</v>
      </c>
      <c r="S13" s="185">
        <f>382781/24691</f>
        <v>15.502855291401726</v>
      </c>
      <c r="T13" s="124">
        <f t="shared" si="0"/>
        <v>279.95333333333338</v>
      </c>
      <c r="U13" s="124">
        <f t="shared" si="0"/>
        <v>279.95333333333338</v>
      </c>
      <c r="V13" s="116"/>
      <c r="W13" s="116"/>
      <c r="X13" s="116"/>
      <c r="Y13" s="116"/>
      <c r="Z13" s="12" t="s">
        <v>815</v>
      </c>
      <c r="AA13" s="174" t="s">
        <v>1168</v>
      </c>
    </row>
    <row r="14" spans="2:27" ht="60" x14ac:dyDescent="0.25">
      <c r="B14" s="38"/>
      <c r="C14" s="10" t="s">
        <v>167</v>
      </c>
      <c r="D14" s="12" t="s">
        <v>816</v>
      </c>
      <c r="E14" s="129" t="s">
        <v>1080</v>
      </c>
      <c r="F14" s="184">
        <f>+(87254+7726110)/23876</f>
        <v>327.24761266543811</v>
      </c>
      <c r="G14" s="184">
        <f>+(5090613+8686856)/23975</f>
        <v>574.65981230448381</v>
      </c>
      <c r="H14" s="184">
        <f>+(359243+4415849)/24296</f>
        <v>196.53819558775106</v>
      </c>
      <c r="I14" s="184">
        <f>+(31890+6306302)/24366</f>
        <v>260.12443568907491</v>
      </c>
      <c r="J14" s="185">
        <f>+(20+67630)/24446</f>
        <v>2.7673238975701548</v>
      </c>
      <c r="K14" s="185">
        <f>+(154925+139797)/24446</f>
        <v>12.056041888243476</v>
      </c>
      <c r="L14" s="185">
        <f>+(3187417)/24446</f>
        <v>130.38603452507567</v>
      </c>
      <c r="M14" s="185">
        <f>+(11025+7018708)/24446</f>
        <v>287.5616869835556</v>
      </c>
      <c r="N14" s="185">
        <f>+(1389638)/24562</f>
        <v>56.576744564774856</v>
      </c>
      <c r="O14" s="185">
        <f>+(322+1506006)/24599</f>
        <v>61.235334769706085</v>
      </c>
      <c r="P14" s="185">
        <f>+(1983680)/24632</f>
        <v>80.532640467684317</v>
      </c>
      <c r="Q14" s="185">
        <f>4971184/24632</f>
        <v>201.81812276713219</v>
      </c>
      <c r="R14" s="185">
        <f>(1680+664594)/24663</f>
        <v>27.015123869764423</v>
      </c>
      <c r="S14" s="185">
        <f>382781/24691</f>
        <v>15.502855291401726</v>
      </c>
      <c r="T14" s="124">
        <f t="shared" si="0"/>
        <v>279.95333333333338</v>
      </c>
      <c r="U14" s="124">
        <f t="shared" si="0"/>
        <v>279.95333333333338</v>
      </c>
      <c r="V14" s="116"/>
      <c r="W14" s="116"/>
      <c r="X14" s="116"/>
      <c r="Y14" s="116"/>
      <c r="Z14" s="12" t="s">
        <v>815</v>
      </c>
      <c r="AA14" s="174" t="s">
        <v>1168</v>
      </c>
    </row>
    <row r="15" spans="2:27" ht="45" x14ac:dyDescent="0.25">
      <c r="B15" s="38"/>
      <c r="C15" s="10" t="s">
        <v>204</v>
      </c>
      <c r="D15" s="12" t="s">
        <v>817</v>
      </c>
      <c r="E15" s="129" t="s">
        <v>1080</v>
      </c>
      <c r="F15" s="184">
        <f>64302/23876</f>
        <v>2.693164684201709</v>
      </c>
      <c r="G15" s="184">
        <f>94517/23975</f>
        <v>3.9423149113660063</v>
      </c>
      <c r="H15" s="184">
        <f>71063/24296</f>
        <v>2.9248847546921306</v>
      </c>
      <c r="I15" s="184">
        <f>46941/24366</f>
        <v>1.9264959369613395</v>
      </c>
      <c r="J15" s="185">
        <f>1366/24446</f>
        <v>5.5878262292399575E-2</v>
      </c>
      <c r="K15" s="185">
        <f>4948/24446</f>
        <v>0.20240530148081487</v>
      </c>
      <c r="L15" s="185">
        <f>37156/24446</f>
        <v>1.5199214595434836</v>
      </c>
      <c r="M15" s="185">
        <f>71856/24446</f>
        <v>2.9393765851264009</v>
      </c>
      <c r="N15" s="185">
        <f>12346/24562</f>
        <v>0.50264636430258125</v>
      </c>
      <c r="O15" s="185">
        <f>24619/24599</f>
        <v>1.0008130411805358</v>
      </c>
      <c r="P15" s="185">
        <f>40301/24632</f>
        <v>1.6361237414745047</v>
      </c>
      <c r="Q15" s="185">
        <f>62792/24632</f>
        <v>2.5492042871062033</v>
      </c>
      <c r="R15" s="185">
        <f>9851/24663</f>
        <v>0.39942423873819083</v>
      </c>
      <c r="S15" s="185">
        <f>5506/24691</f>
        <v>0.22299623344538497</v>
      </c>
      <c r="T15" s="124">
        <f t="shared" si="0"/>
        <v>279.95333333333338</v>
      </c>
      <c r="U15" s="124">
        <f t="shared" si="0"/>
        <v>279.95333333333338</v>
      </c>
      <c r="V15" s="116"/>
      <c r="W15" s="116"/>
      <c r="X15" s="116"/>
      <c r="Y15" s="116"/>
      <c r="Z15" s="12" t="s">
        <v>818</v>
      </c>
      <c r="AA15" s="174" t="s">
        <v>1168</v>
      </c>
    </row>
    <row r="16" spans="2:27" ht="45" x14ac:dyDescent="0.25">
      <c r="B16" s="38"/>
      <c r="C16" s="10" t="s">
        <v>271</v>
      </c>
      <c r="D16" s="12" t="s">
        <v>819</v>
      </c>
      <c r="E16" s="129" t="s">
        <v>1080</v>
      </c>
      <c r="F16" s="184">
        <f>64302/23876</f>
        <v>2.693164684201709</v>
      </c>
      <c r="G16" s="184">
        <f>94517/23975</f>
        <v>3.9423149113660063</v>
      </c>
      <c r="H16" s="184">
        <f>71063/24296</f>
        <v>2.9248847546921306</v>
      </c>
      <c r="I16" s="184">
        <f>46941/24366</f>
        <v>1.9264959369613395</v>
      </c>
      <c r="J16" s="185">
        <f>1366/24446</f>
        <v>5.5878262292399575E-2</v>
      </c>
      <c r="K16" s="185">
        <f>4948/24446</f>
        <v>0.20240530148081487</v>
      </c>
      <c r="L16" s="185">
        <f>37156/24446</f>
        <v>1.5199214595434836</v>
      </c>
      <c r="M16" s="185">
        <f>71856/24446</f>
        <v>2.9393765851264009</v>
      </c>
      <c r="N16" s="185">
        <f>12346/24562</f>
        <v>0.50264636430258125</v>
      </c>
      <c r="O16" s="185">
        <f>24619/24599</f>
        <v>1.0008130411805358</v>
      </c>
      <c r="P16" s="185">
        <f>40301/24632</f>
        <v>1.6361237414745047</v>
      </c>
      <c r="Q16" s="185">
        <f>62792/24632</f>
        <v>2.5492042871062033</v>
      </c>
      <c r="R16" s="185">
        <f>9851/24663</f>
        <v>0.39942423873819083</v>
      </c>
      <c r="S16" s="185">
        <f>5506/24691</f>
        <v>0.22299623344538497</v>
      </c>
      <c r="T16" s="124">
        <f t="shared" si="0"/>
        <v>279.95333333333338</v>
      </c>
      <c r="U16" s="124">
        <f t="shared" si="0"/>
        <v>279.95333333333338</v>
      </c>
      <c r="V16" s="116"/>
      <c r="W16" s="116"/>
      <c r="X16" s="116"/>
      <c r="Y16" s="116"/>
      <c r="Z16" s="12" t="s">
        <v>818</v>
      </c>
      <c r="AA16" s="174" t="s">
        <v>1168</v>
      </c>
    </row>
    <row r="17" spans="2:27" ht="45" x14ac:dyDescent="0.25">
      <c r="B17" s="38" t="s">
        <v>820</v>
      </c>
      <c r="C17" s="10" t="s">
        <v>139</v>
      </c>
      <c r="D17" s="12" t="s">
        <v>821</v>
      </c>
      <c r="E17" s="129" t="s">
        <v>1080</v>
      </c>
      <c r="F17" s="180">
        <v>0</v>
      </c>
      <c r="G17" s="180">
        <v>0</v>
      </c>
      <c r="H17" s="180">
        <v>0</v>
      </c>
      <c r="I17" s="180">
        <v>0</v>
      </c>
      <c r="J17" s="124">
        <v>0</v>
      </c>
      <c r="K17" s="124">
        <v>0</v>
      </c>
      <c r="L17" s="124">
        <v>0</v>
      </c>
      <c r="M17" s="124">
        <v>0</v>
      </c>
      <c r="N17" s="124">
        <v>0</v>
      </c>
      <c r="O17" s="124">
        <v>0</v>
      </c>
      <c r="P17" s="124">
        <v>0</v>
      </c>
      <c r="Q17" s="124">
        <v>0</v>
      </c>
      <c r="R17" s="124">
        <v>0</v>
      </c>
      <c r="S17" s="124">
        <v>0</v>
      </c>
      <c r="T17" s="124">
        <v>0</v>
      </c>
      <c r="U17" s="124">
        <v>0</v>
      </c>
      <c r="V17" s="116"/>
      <c r="W17" s="116"/>
      <c r="X17" s="116"/>
      <c r="Y17" s="116"/>
      <c r="Z17" s="12" t="s">
        <v>822</v>
      </c>
      <c r="AA17" s="174" t="s">
        <v>1168</v>
      </c>
    </row>
    <row r="18" spans="2:27" ht="30" x14ac:dyDescent="0.25">
      <c r="B18" s="38" t="s">
        <v>823</v>
      </c>
      <c r="C18" s="10" t="s">
        <v>173</v>
      </c>
      <c r="D18" s="12" t="s">
        <v>824</v>
      </c>
      <c r="E18" s="129" t="s">
        <v>1080</v>
      </c>
      <c r="F18" s="180">
        <v>0</v>
      </c>
      <c r="G18" s="180">
        <v>0</v>
      </c>
      <c r="H18" s="180">
        <v>0</v>
      </c>
      <c r="I18" s="180">
        <v>0</v>
      </c>
      <c r="J18" s="124">
        <v>0</v>
      </c>
      <c r="K18" s="124">
        <v>0</v>
      </c>
      <c r="L18" s="124">
        <v>0</v>
      </c>
      <c r="M18" s="124">
        <v>0</v>
      </c>
      <c r="N18" s="124">
        <v>0</v>
      </c>
      <c r="O18" s="124">
        <v>0</v>
      </c>
      <c r="P18" s="124">
        <v>0</v>
      </c>
      <c r="Q18" s="124">
        <v>0</v>
      </c>
      <c r="R18" s="124">
        <v>0</v>
      </c>
      <c r="S18" s="124">
        <v>0</v>
      </c>
      <c r="T18" s="124">
        <v>0</v>
      </c>
      <c r="U18" s="124">
        <v>0</v>
      </c>
      <c r="V18" s="116"/>
      <c r="W18" s="116"/>
      <c r="X18" s="116"/>
      <c r="Y18" s="116"/>
      <c r="Z18" s="65" t="s">
        <v>825</v>
      </c>
      <c r="AA18" s="174" t="s">
        <v>1168</v>
      </c>
    </row>
    <row r="19" spans="2:27" ht="30" x14ac:dyDescent="0.25">
      <c r="B19" s="38"/>
      <c r="C19" s="10" t="s">
        <v>826</v>
      </c>
      <c r="D19" s="12" t="s">
        <v>827</v>
      </c>
      <c r="E19" s="129" t="s">
        <v>1080</v>
      </c>
      <c r="F19" s="180">
        <v>0</v>
      </c>
      <c r="G19" s="180">
        <v>0</v>
      </c>
      <c r="H19" s="180">
        <v>0</v>
      </c>
      <c r="I19" s="180">
        <v>0</v>
      </c>
      <c r="J19" s="124">
        <v>0</v>
      </c>
      <c r="K19" s="124">
        <v>0</v>
      </c>
      <c r="L19" s="124">
        <v>0</v>
      </c>
      <c r="M19" s="124">
        <v>0</v>
      </c>
      <c r="N19" s="124">
        <v>0</v>
      </c>
      <c r="O19" s="124">
        <v>0</v>
      </c>
      <c r="P19" s="124">
        <v>0</v>
      </c>
      <c r="Q19" s="124">
        <v>0</v>
      </c>
      <c r="R19" s="124">
        <v>0</v>
      </c>
      <c r="S19" s="124">
        <v>0</v>
      </c>
      <c r="T19" s="124">
        <v>0</v>
      </c>
      <c r="U19" s="124">
        <v>0</v>
      </c>
      <c r="V19" s="116"/>
      <c r="W19" s="116"/>
      <c r="X19" s="116"/>
      <c r="Y19" s="116"/>
      <c r="Z19" s="65" t="s">
        <v>825</v>
      </c>
      <c r="AA19" s="174" t="s">
        <v>1168</v>
      </c>
    </row>
    <row r="20" spans="2:27" ht="45" x14ac:dyDescent="0.25">
      <c r="B20" s="38"/>
      <c r="C20" s="10" t="s">
        <v>828</v>
      </c>
      <c r="D20" s="12" t="s">
        <v>829</v>
      </c>
      <c r="E20" s="129" t="s">
        <v>1080</v>
      </c>
      <c r="F20" s="180">
        <v>0</v>
      </c>
      <c r="G20" s="180">
        <v>0</v>
      </c>
      <c r="H20" s="180">
        <v>0</v>
      </c>
      <c r="I20" s="180">
        <v>0</v>
      </c>
      <c r="J20" s="124">
        <v>0</v>
      </c>
      <c r="K20" s="124">
        <v>0</v>
      </c>
      <c r="L20" s="124">
        <v>0</v>
      </c>
      <c r="M20" s="124">
        <v>0</v>
      </c>
      <c r="N20" s="124">
        <v>0</v>
      </c>
      <c r="O20" s="124">
        <v>0</v>
      </c>
      <c r="P20" s="124">
        <v>0</v>
      </c>
      <c r="Q20" s="124">
        <v>0</v>
      </c>
      <c r="R20" s="124">
        <v>0</v>
      </c>
      <c r="S20" s="124">
        <v>0</v>
      </c>
      <c r="T20" s="124">
        <v>0</v>
      </c>
      <c r="U20" s="124">
        <v>0</v>
      </c>
      <c r="V20" s="116"/>
      <c r="W20" s="116"/>
      <c r="X20" s="116"/>
      <c r="Y20" s="116"/>
      <c r="Z20" s="65" t="s">
        <v>830</v>
      </c>
      <c r="AA20" s="174" t="s">
        <v>1168</v>
      </c>
    </row>
    <row r="21" spans="2:27" ht="45" x14ac:dyDescent="0.25">
      <c r="B21" s="38"/>
      <c r="C21" s="10" t="s">
        <v>831</v>
      </c>
      <c r="D21" s="12" t="s">
        <v>832</v>
      </c>
      <c r="E21" s="129" t="s">
        <v>1080</v>
      </c>
      <c r="F21" s="180">
        <v>0</v>
      </c>
      <c r="G21" s="180">
        <v>0</v>
      </c>
      <c r="H21" s="180">
        <v>0</v>
      </c>
      <c r="I21" s="180">
        <v>0</v>
      </c>
      <c r="J21" s="124">
        <v>0</v>
      </c>
      <c r="K21" s="124">
        <v>0</v>
      </c>
      <c r="L21" s="124">
        <v>0</v>
      </c>
      <c r="M21" s="124">
        <v>0</v>
      </c>
      <c r="N21" s="124">
        <v>0</v>
      </c>
      <c r="O21" s="124">
        <v>0</v>
      </c>
      <c r="P21" s="124">
        <v>0</v>
      </c>
      <c r="Q21" s="124">
        <v>0</v>
      </c>
      <c r="R21" s="124">
        <v>0</v>
      </c>
      <c r="S21" s="124">
        <v>0</v>
      </c>
      <c r="T21" s="124">
        <v>0</v>
      </c>
      <c r="U21" s="124">
        <v>0</v>
      </c>
      <c r="V21" s="116"/>
      <c r="W21" s="116"/>
      <c r="X21" s="116"/>
      <c r="Y21" s="116"/>
      <c r="Z21" s="65" t="s">
        <v>830</v>
      </c>
      <c r="AA21" s="174" t="s">
        <v>1168</v>
      </c>
    </row>
    <row r="22" spans="2:27" ht="30" x14ac:dyDescent="0.25">
      <c r="B22" s="38"/>
      <c r="C22" s="10" t="s">
        <v>833</v>
      </c>
      <c r="D22" s="12" t="s">
        <v>834</v>
      </c>
      <c r="E22" s="129" t="s">
        <v>1080</v>
      </c>
      <c r="F22" s="186" t="e">
        <f t="shared" ref="F22:Q22" si="1">F18/F20</f>
        <v>#DIV/0!</v>
      </c>
      <c r="G22" s="186" t="e">
        <f t="shared" si="1"/>
        <v>#DIV/0!</v>
      </c>
      <c r="H22" s="186" t="e">
        <f t="shared" si="1"/>
        <v>#DIV/0!</v>
      </c>
      <c r="I22" s="186" t="e">
        <f t="shared" si="1"/>
        <v>#DIV/0!</v>
      </c>
      <c r="J22" s="187" t="e">
        <f t="shared" si="1"/>
        <v>#DIV/0!</v>
      </c>
      <c r="K22" s="187" t="e">
        <f t="shared" si="1"/>
        <v>#DIV/0!</v>
      </c>
      <c r="L22" s="187" t="e">
        <f t="shared" si="1"/>
        <v>#DIV/0!</v>
      </c>
      <c r="M22" s="187" t="e">
        <f t="shared" si="1"/>
        <v>#DIV/0!</v>
      </c>
      <c r="N22" s="187" t="e">
        <f t="shared" si="1"/>
        <v>#DIV/0!</v>
      </c>
      <c r="O22" s="187" t="e">
        <f t="shared" si="1"/>
        <v>#DIV/0!</v>
      </c>
      <c r="P22" s="187" t="e">
        <f t="shared" si="1"/>
        <v>#DIV/0!</v>
      </c>
      <c r="Q22" s="187" t="e">
        <f t="shared" si="1"/>
        <v>#DIV/0!</v>
      </c>
      <c r="R22" s="187" t="e">
        <f>R18/R20</f>
        <v>#DIV/0!</v>
      </c>
      <c r="S22" s="187" t="e">
        <f t="shared" ref="S22:U22" si="2">S18/S20</f>
        <v>#DIV/0!</v>
      </c>
      <c r="T22" s="187" t="e">
        <f t="shared" si="2"/>
        <v>#DIV/0!</v>
      </c>
      <c r="U22" s="187" t="e">
        <f t="shared" si="2"/>
        <v>#DIV/0!</v>
      </c>
      <c r="V22" s="116"/>
      <c r="W22" s="116"/>
      <c r="X22" s="116"/>
      <c r="Y22" s="116"/>
      <c r="Z22" s="66" t="s">
        <v>835</v>
      </c>
      <c r="AA22" s="174"/>
    </row>
    <row r="23" spans="2:27" ht="45" x14ac:dyDescent="0.25">
      <c r="B23" s="38"/>
      <c r="C23" s="10" t="s">
        <v>836</v>
      </c>
      <c r="D23" s="12" t="s">
        <v>837</v>
      </c>
      <c r="E23" s="129" t="s">
        <v>1080</v>
      </c>
      <c r="F23" s="186" t="e">
        <f t="shared" ref="F23:Q23" si="3">F18/F20</f>
        <v>#DIV/0!</v>
      </c>
      <c r="G23" s="186" t="e">
        <f t="shared" si="3"/>
        <v>#DIV/0!</v>
      </c>
      <c r="H23" s="186" t="e">
        <f t="shared" si="3"/>
        <v>#DIV/0!</v>
      </c>
      <c r="I23" s="186" t="e">
        <f t="shared" si="3"/>
        <v>#DIV/0!</v>
      </c>
      <c r="J23" s="187" t="e">
        <f t="shared" si="3"/>
        <v>#DIV/0!</v>
      </c>
      <c r="K23" s="187" t="e">
        <f t="shared" si="3"/>
        <v>#DIV/0!</v>
      </c>
      <c r="L23" s="187" t="e">
        <f t="shared" si="3"/>
        <v>#DIV/0!</v>
      </c>
      <c r="M23" s="187" t="e">
        <f t="shared" si="3"/>
        <v>#DIV/0!</v>
      </c>
      <c r="N23" s="187" t="e">
        <f t="shared" si="3"/>
        <v>#DIV/0!</v>
      </c>
      <c r="O23" s="187" t="e">
        <f t="shared" si="3"/>
        <v>#DIV/0!</v>
      </c>
      <c r="P23" s="187" t="e">
        <f t="shared" si="3"/>
        <v>#DIV/0!</v>
      </c>
      <c r="Q23" s="187" t="e">
        <f t="shared" si="3"/>
        <v>#DIV/0!</v>
      </c>
      <c r="R23" s="187" t="e">
        <f>R18/R20</f>
        <v>#DIV/0!</v>
      </c>
      <c r="S23" s="187" t="e">
        <f t="shared" ref="S23:U23" si="4">S18/S20</f>
        <v>#DIV/0!</v>
      </c>
      <c r="T23" s="187" t="e">
        <f t="shared" si="4"/>
        <v>#DIV/0!</v>
      </c>
      <c r="U23" s="187" t="e">
        <f t="shared" si="4"/>
        <v>#DIV/0!</v>
      </c>
      <c r="V23" s="116"/>
      <c r="W23" s="116"/>
      <c r="X23" s="116"/>
      <c r="Y23" s="116"/>
      <c r="Z23" s="66" t="s">
        <v>835</v>
      </c>
      <c r="AA23" s="174"/>
    </row>
    <row r="24" spans="2:27" ht="30" x14ac:dyDescent="0.25">
      <c r="B24" s="38" t="s">
        <v>838</v>
      </c>
      <c r="C24" s="10" t="s">
        <v>174</v>
      </c>
      <c r="D24" s="12" t="s">
        <v>839</v>
      </c>
      <c r="E24" s="129" t="s">
        <v>1080</v>
      </c>
      <c r="F24" s="180">
        <v>0</v>
      </c>
      <c r="G24" s="180">
        <v>0</v>
      </c>
      <c r="H24" s="180">
        <v>0</v>
      </c>
      <c r="I24" s="180">
        <v>0</v>
      </c>
      <c r="J24" s="124">
        <v>0</v>
      </c>
      <c r="K24" s="124">
        <v>0</v>
      </c>
      <c r="L24" s="124">
        <v>0</v>
      </c>
      <c r="M24" s="124">
        <v>0</v>
      </c>
      <c r="N24" s="124">
        <v>0</v>
      </c>
      <c r="O24" s="124">
        <v>0</v>
      </c>
      <c r="P24" s="124">
        <v>0</v>
      </c>
      <c r="Q24" s="124">
        <v>0</v>
      </c>
      <c r="R24" s="124">
        <v>0</v>
      </c>
      <c r="S24" s="124">
        <v>0</v>
      </c>
      <c r="T24" s="124">
        <v>0</v>
      </c>
      <c r="U24" s="124">
        <v>0</v>
      </c>
      <c r="V24" s="116"/>
      <c r="W24" s="116"/>
      <c r="X24" s="116"/>
      <c r="Y24" s="116"/>
      <c r="Z24" s="12" t="s">
        <v>840</v>
      </c>
      <c r="AA24" s="174" t="s">
        <v>1168</v>
      </c>
    </row>
    <row r="25" spans="2:27" ht="30" x14ac:dyDescent="0.25">
      <c r="B25" s="38"/>
      <c r="C25" s="10" t="s">
        <v>175</v>
      </c>
      <c r="D25" s="12" t="s">
        <v>841</v>
      </c>
      <c r="E25" s="129" t="s">
        <v>1080</v>
      </c>
      <c r="F25" s="180">
        <v>0</v>
      </c>
      <c r="G25" s="180">
        <v>0</v>
      </c>
      <c r="H25" s="180">
        <v>0</v>
      </c>
      <c r="I25" s="180">
        <v>0</v>
      </c>
      <c r="J25" s="124">
        <v>0</v>
      </c>
      <c r="K25" s="124">
        <v>0</v>
      </c>
      <c r="L25" s="124">
        <v>0</v>
      </c>
      <c r="M25" s="124">
        <v>0</v>
      </c>
      <c r="N25" s="124">
        <v>0</v>
      </c>
      <c r="O25" s="124">
        <v>0</v>
      </c>
      <c r="P25" s="124">
        <v>0</v>
      </c>
      <c r="Q25" s="124">
        <v>0</v>
      </c>
      <c r="R25" s="124">
        <v>0</v>
      </c>
      <c r="S25" s="124">
        <v>0</v>
      </c>
      <c r="T25" s="124">
        <v>0</v>
      </c>
      <c r="U25" s="124">
        <v>0</v>
      </c>
      <c r="V25" s="116"/>
      <c r="W25" s="116"/>
      <c r="X25" s="116"/>
      <c r="Y25" s="116"/>
      <c r="Z25" s="12" t="s">
        <v>736</v>
      </c>
      <c r="AA25" s="174" t="s">
        <v>1168</v>
      </c>
    </row>
    <row r="26" spans="2:27" ht="30" x14ac:dyDescent="0.25">
      <c r="B26" s="38"/>
      <c r="C26" s="10" t="s">
        <v>842</v>
      </c>
      <c r="D26" s="12" t="s">
        <v>843</v>
      </c>
      <c r="E26" s="129" t="s">
        <v>1080</v>
      </c>
      <c r="F26" s="180">
        <v>0</v>
      </c>
      <c r="G26" s="180">
        <v>0</v>
      </c>
      <c r="H26" s="180">
        <v>0</v>
      </c>
      <c r="I26" s="180">
        <v>0</v>
      </c>
      <c r="J26" s="124">
        <v>0</v>
      </c>
      <c r="K26" s="124">
        <v>0</v>
      </c>
      <c r="L26" s="124">
        <v>0</v>
      </c>
      <c r="M26" s="124">
        <v>0</v>
      </c>
      <c r="N26" s="124">
        <v>0</v>
      </c>
      <c r="O26" s="124">
        <v>0</v>
      </c>
      <c r="P26" s="124">
        <v>0</v>
      </c>
      <c r="Q26" s="124">
        <v>0</v>
      </c>
      <c r="R26" s="124">
        <v>0</v>
      </c>
      <c r="S26" s="124">
        <v>0</v>
      </c>
      <c r="T26" s="124">
        <v>0</v>
      </c>
      <c r="U26" s="124">
        <v>0</v>
      </c>
      <c r="V26" s="116"/>
      <c r="W26" s="116"/>
      <c r="X26" s="116"/>
      <c r="Y26" s="116"/>
      <c r="Z26" s="66" t="s">
        <v>844</v>
      </c>
      <c r="AA26" s="174" t="s">
        <v>1168</v>
      </c>
    </row>
    <row r="27" spans="2:27" ht="30" x14ac:dyDescent="0.25">
      <c r="B27" s="38"/>
      <c r="C27" s="10" t="s">
        <v>845</v>
      </c>
      <c r="D27" s="12" t="s">
        <v>846</v>
      </c>
      <c r="E27" s="129" t="s">
        <v>1080</v>
      </c>
      <c r="F27" s="180">
        <v>0</v>
      </c>
      <c r="G27" s="180">
        <v>0</v>
      </c>
      <c r="H27" s="180">
        <v>0</v>
      </c>
      <c r="I27" s="180">
        <v>0</v>
      </c>
      <c r="J27" s="124">
        <v>0</v>
      </c>
      <c r="K27" s="124">
        <v>0</v>
      </c>
      <c r="L27" s="124">
        <v>0</v>
      </c>
      <c r="M27" s="124">
        <v>0</v>
      </c>
      <c r="N27" s="124">
        <v>0</v>
      </c>
      <c r="O27" s="124">
        <v>0</v>
      </c>
      <c r="P27" s="124">
        <v>0</v>
      </c>
      <c r="Q27" s="124">
        <v>0</v>
      </c>
      <c r="R27" s="124">
        <v>0</v>
      </c>
      <c r="S27" s="124">
        <v>0</v>
      </c>
      <c r="T27" s="124">
        <v>0</v>
      </c>
      <c r="U27" s="124">
        <v>0</v>
      </c>
      <c r="V27" s="116"/>
      <c r="W27" s="116"/>
      <c r="X27" s="116"/>
      <c r="Y27" s="116"/>
      <c r="Z27" s="12" t="s">
        <v>847</v>
      </c>
      <c r="AA27" s="174" t="s">
        <v>1168</v>
      </c>
    </row>
    <row r="28" spans="2:27" ht="45" x14ac:dyDescent="0.25">
      <c r="B28" s="38"/>
      <c r="C28" s="10" t="s">
        <v>848</v>
      </c>
      <c r="D28" s="12" t="s">
        <v>849</v>
      </c>
      <c r="E28" s="129" t="s">
        <v>1080</v>
      </c>
      <c r="F28" s="180">
        <v>0</v>
      </c>
      <c r="G28" s="180">
        <v>0</v>
      </c>
      <c r="H28" s="180">
        <v>0</v>
      </c>
      <c r="I28" s="180">
        <v>0</v>
      </c>
      <c r="J28" s="124">
        <v>0</v>
      </c>
      <c r="K28" s="124">
        <v>0</v>
      </c>
      <c r="L28" s="124">
        <v>0</v>
      </c>
      <c r="M28" s="124">
        <v>0</v>
      </c>
      <c r="N28" s="124">
        <v>0</v>
      </c>
      <c r="O28" s="124">
        <v>0</v>
      </c>
      <c r="P28" s="124">
        <v>0</v>
      </c>
      <c r="Q28" s="124">
        <v>0</v>
      </c>
      <c r="R28" s="124">
        <v>0</v>
      </c>
      <c r="S28" s="124">
        <v>0</v>
      </c>
      <c r="T28" s="124">
        <v>0</v>
      </c>
      <c r="U28" s="124">
        <v>0</v>
      </c>
      <c r="V28" s="116"/>
      <c r="W28" s="116"/>
      <c r="X28" s="116"/>
      <c r="Y28" s="116"/>
      <c r="Z28" s="12" t="s">
        <v>850</v>
      </c>
      <c r="AA28" s="174" t="s">
        <v>1168</v>
      </c>
    </row>
    <row r="29" spans="2:27" ht="30" x14ac:dyDescent="0.25">
      <c r="B29" s="38"/>
      <c r="C29" s="10" t="s">
        <v>851</v>
      </c>
      <c r="D29" s="12" t="s">
        <v>852</v>
      </c>
      <c r="E29" s="129" t="s">
        <v>1080</v>
      </c>
      <c r="F29" s="180">
        <v>0</v>
      </c>
      <c r="G29" s="180">
        <v>0</v>
      </c>
      <c r="H29" s="180">
        <v>0</v>
      </c>
      <c r="I29" s="180">
        <v>0</v>
      </c>
      <c r="J29" s="124">
        <v>0</v>
      </c>
      <c r="K29" s="124">
        <v>0</v>
      </c>
      <c r="L29" s="124">
        <v>0</v>
      </c>
      <c r="M29" s="124">
        <v>0</v>
      </c>
      <c r="N29" s="124">
        <v>0</v>
      </c>
      <c r="O29" s="124">
        <v>0</v>
      </c>
      <c r="P29" s="124">
        <v>0</v>
      </c>
      <c r="Q29" s="124">
        <v>0</v>
      </c>
      <c r="R29" s="124">
        <v>0</v>
      </c>
      <c r="S29" s="124">
        <v>0</v>
      </c>
      <c r="T29" s="124">
        <v>0</v>
      </c>
      <c r="U29" s="124">
        <v>0</v>
      </c>
      <c r="V29" s="116"/>
      <c r="W29" s="116"/>
      <c r="X29" s="116"/>
      <c r="Y29" s="116"/>
      <c r="Z29" s="12" t="s">
        <v>853</v>
      </c>
      <c r="AA29" s="174" t="s">
        <v>1168</v>
      </c>
    </row>
  </sheetData>
  <dataValidations count="1">
    <dataValidation type="custom" operator="greaterThanOrEqual" allowBlank="1" showInputMessage="1" showErrorMessage="1" error="This cell only accepts a number of &quot;NA&quot;_x000a_" sqref="E8:Y29">
      <formula1>OR(AND(ISNUMBER(E8), E8&gt;=0), E8 ="NA")</formula1>
    </dataValidation>
  </dataValidations>
  <pageMargins left="0.7" right="0.7" top="0.75" bottom="0.75" header="0.3" footer="0.3"/>
  <pageSetup paperSize="5" scale="41"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109"/>
  <sheetViews>
    <sheetView zoomScale="60" zoomScaleNormal="60" zoomScaleSheetLayoutView="70" zoomScalePageLayoutView="85" workbookViewId="0">
      <pane xSplit="4" ySplit="9" topLeftCell="T10" activePane="bottomRight" state="frozen"/>
      <selection activeCell="S23" sqref="S23"/>
      <selection pane="topRight" activeCell="S23" sqref="S23"/>
      <selection pane="bottomLeft" activeCell="S23" sqref="S23"/>
      <selection pane="bottomRight" activeCell="C4" sqref="C4"/>
    </sheetView>
  </sheetViews>
  <sheetFormatPr defaultColWidth="8.85546875" defaultRowHeight="15" outlineLevelCol="1" x14ac:dyDescent="0.25"/>
  <cols>
    <col min="1" max="1" width="4.85546875" style="17" customWidth="1"/>
    <col min="2" max="2" width="22.42578125" style="17" customWidth="1"/>
    <col min="3" max="3" width="25.42578125" style="17" customWidth="1"/>
    <col min="4" max="4" width="11.85546875" style="17" customWidth="1"/>
    <col min="5" max="5" width="41.85546875" style="48" customWidth="1"/>
    <col min="6" max="6" width="14" style="17" customWidth="1" outlineLevel="1"/>
    <col min="7" max="7" width="12.85546875" style="17" customWidth="1" outlineLevel="1"/>
    <col min="8" max="9" width="10.140625" style="17" customWidth="1" outlineLevel="1"/>
    <col min="10" max="10" width="12.85546875" style="17" customWidth="1" outlineLevel="1"/>
    <col min="11" max="18" width="23.140625" style="17" customWidth="1" outlineLevel="1"/>
    <col min="19" max="19" width="61.85546875" style="17" customWidth="1"/>
    <col min="20" max="20" width="9.140625" style="17" customWidth="1"/>
    <col min="21" max="25" width="8.85546875" style="17" customWidth="1"/>
    <col min="26" max="26" width="14.85546875" style="17" customWidth="1"/>
    <col min="27" max="32" width="8.5703125" style="17" customWidth="1"/>
    <col min="33" max="33" width="14.140625" style="17" customWidth="1"/>
    <col min="34" max="39" width="10.85546875" style="17" customWidth="1"/>
    <col min="40" max="40" width="20.140625" style="17" customWidth="1"/>
    <col min="41" max="46" width="9.85546875" style="17" customWidth="1"/>
    <col min="47" max="47" width="19.42578125" style="17" customWidth="1"/>
    <col min="48" max="53" width="10.140625" style="17" customWidth="1"/>
    <col min="54" max="54" width="16.140625" style="17" customWidth="1"/>
    <col min="55" max="16384" width="8.85546875" style="17"/>
  </cols>
  <sheetData>
    <row r="1" spans="2:54" ht="15.75" thickBot="1" x14ac:dyDescent="0.3"/>
    <row r="2" spans="2:54" x14ac:dyDescent="0.25">
      <c r="B2" s="14" t="s">
        <v>46</v>
      </c>
      <c r="C2" s="19" t="str">
        <f>IF('Quarterly Submission Guide'!$D$20 = "", "",'Quarterly Submission Guide'!$D$20)</f>
        <v>Bear Valley Electric Service, Inc.</v>
      </c>
      <c r="D2" s="59" t="s">
        <v>51</v>
      </c>
    </row>
    <row r="3" spans="2:54" x14ac:dyDescent="0.25">
      <c r="B3" s="15" t="s">
        <v>52</v>
      </c>
      <c r="C3" s="13">
        <v>12</v>
      </c>
      <c r="D3" s="2" t="s">
        <v>854</v>
      </c>
    </row>
    <row r="4" spans="2:54" ht="15.75" thickBot="1" x14ac:dyDescent="0.3">
      <c r="B4" s="160" t="s">
        <v>50</v>
      </c>
      <c r="C4" s="161">
        <v>44769</v>
      </c>
      <c r="D4" s="199" t="s">
        <v>855</v>
      </c>
      <c r="E4" s="200"/>
      <c r="H4" s="46"/>
      <c r="I4" s="46"/>
      <c r="J4" s="46"/>
      <c r="K4" s="46"/>
      <c r="L4" s="46"/>
      <c r="M4" s="46"/>
    </row>
    <row r="5" spans="2:54" ht="18.75" x14ac:dyDescent="0.3">
      <c r="E5" s="49"/>
      <c r="H5" s="46"/>
      <c r="I5" s="46"/>
      <c r="J5" s="46"/>
      <c r="K5" s="46"/>
      <c r="L5" s="46"/>
      <c r="M5" s="46"/>
      <c r="T5" s="203" t="s">
        <v>780</v>
      </c>
      <c r="U5" s="203"/>
      <c r="V5" s="203"/>
      <c r="W5" s="203"/>
      <c r="X5" s="203"/>
      <c r="Y5" s="203"/>
      <c r="Z5" s="203"/>
      <c r="AA5" s="203"/>
      <c r="AB5" s="203"/>
      <c r="AC5" s="203"/>
      <c r="AD5" s="203"/>
      <c r="AE5" s="203"/>
      <c r="AF5" s="203"/>
      <c r="AG5" s="203"/>
      <c r="AH5" s="203"/>
      <c r="AI5" s="203"/>
      <c r="AJ5" s="203"/>
      <c r="AK5" s="203"/>
      <c r="AL5" s="203"/>
      <c r="AM5" s="203"/>
      <c r="AN5" s="203"/>
      <c r="AO5" s="198" t="s">
        <v>781</v>
      </c>
      <c r="AP5" s="198"/>
      <c r="AQ5" s="198"/>
      <c r="AR5" s="198"/>
      <c r="AS5" s="198"/>
      <c r="AT5" s="198"/>
      <c r="AU5" s="198"/>
      <c r="AV5" s="198"/>
      <c r="AW5" s="198"/>
      <c r="AX5" s="198"/>
      <c r="AY5" s="198"/>
      <c r="AZ5" s="198"/>
      <c r="BA5" s="198"/>
      <c r="BB5" s="198"/>
    </row>
    <row r="6" spans="2:54" x14ac:dyDescent="0.25">
      <c r="E6" s="49"/>
      <c r="H6" s="46"/>
      <c r="I6" s="46"/>
      <c r="J6" s="46"/>
      <c r="K6" s="46"/>
      <c r="L6" s="46"/>
      <c r="M6" s="46"/>
      <c r="T6" s="159"/>
      <c r="U6" s="159"/>
      <c r="V6" s="159"/>
      <c r="W6" s="159"/>
      <c r="X6" s="159"/>
      <c r="Y6" s="159"/>
      <c r="Z6" s="159"/>
      <c r="AA6" s="159"/>
      <c r="AB6" s="159"/>
      <c r="AC6" s="159"/>
      <c r="AD6" s="159"/>
      <c r="AE6" s="159"/>
      <c r="AF6" s="159"/>
      <c r="AG6" s="159"/>
    </row>
    <row r="7" spans="2:54" x14ac:dyDescent="0.25">
      <c r="B7" s="3" t="s">
        <v>856</v>
      </c>
      <c r="E7" s="49"/>
      <c r="H7" s="46"/>
      <c r="I7" s="46"/>
      <c r="J7" s="46"/>
      <c r="K7" s="46"/>
      <c r="L7" s="46"/>
      <c r="M7" s="46"/>
      <c r="T7" s="201" t="s">
        <v>857</v>
      </c>
      <c r="U7" s="202"/>
      <c r="V7" s="201" t="s">
        <v>858</v>
      </c>
      <c r="W7" s="202"/>
      <c r="X7" s="201" t="s">
        <v>859</v>
      </c>
      <c r="Y7" s="202"/>
      <c r="Z7" s="204" t="s">
        <v>860</v>
      </c>
      <c r="AA7" s="201" t="s">
        <v>857</v>
      </c>
      <c r="AB7" s="202"/>
      <c r="AC7" s="201" t="s">
        <v>858</v>
      </c>
      <c r="AD7" s="202"/>
      <c r="AE7" s="201" t="s">
        <v>859</v>
      </c>
      <c r="AF7" s="202"/>
      <c r="AG7" s="204" t="s">
        <v>860</v>
      </c>
      <c r="AH7" s="201" t="s">
        <v>857</v>
      </c>
      <c r="AI7" s="202"/>
      <c r="AJ7" s="201" t="s">
        <v>858</v>
      </c>
      <c r="AK7" s="202"/>
      <c r="AL7" s="201" t="s">
        <v>859</v>
      </c>
      <c r="AM7" s="202"/>
      <c r="AN7" s="204" t="s">
        <v>860</v>
      </c>
      <c r="AO7" s="201" t="s">
        <v>857</v>
      </c>
      <c r="AP7" s="202"/>
      <c r="AQ7" s="201" t="s">
        <v>858</v>
      </c>
      <c r="AR7" s="202"/>
      <c r="AS7" s="201" t="s">
        <v>861</v>
      </c>
      <c r="AT7" s="202"/>
      <c r="AU7" s="204" t="s">
        <v>860</v>
      </c>
      <c r="AV7" s="201" t="s">
        <v>857</v>
      </c>
      <c r="AW7" s="202"/>
      <c r="AX7" s="201" t="s">
        <v>858</v>
      </c>
      <c r="AY7" s="202"/>
      <c r="AZ7" s="201" t="s">
        <v>861</v>
      </c>
      <c r="BA7" s="202"/>
      <c r="BB7" s="204" t="s">
        <v>860</v>
      </c>
    </row>
    <row r="8" spans="2:54" ht="30" x14ac:dyDescent="0.25">
      <c r="B8" s="3"/>
      <c r="E8" s="49"/>
      <c r="H8" s="46"/>
      <c r="I8" s="46"/>
      <c r="J8" s="46"/>
      <c r="K8" s="46"/>
      <c r="L8" s="46"/>
      <c r="M8" s="46"/>
      <c r="T8" s="194" t="s">
        <v>862</v>
      </c>
      <c r="U8" s="194" t="s">
        <v>863</v>
      </c>
      <c r="V8" s="194" t="s">
        <v>862</v>
      </c>
      <c r="W8" s="194" t="s">
        <v>863</v>
      </c>
      <c r="X8" s="194" t="s">
        <v>862</v>
      </c>
      <c r="Y8" s="194" t="s">
        <v>863</v>
      </c>
      <c r="Z8" s="205"/>
      <c r="AA8" s="194" t="s">
        <v>862</v>
      </c>
      <c r="AB8" s="194" t="s">
        <v>863</v>
      </c>
      <c r="AC8" s="194" t="s">
        <v>862</v>
      </c>
      <c r="AD8" s="194" t="s">
        <v>863</v>
      </c>
      <c r="AE8" s="194" t="s">
        <v>862</v>
      </c>
      <c r="AF8" s="194" t="s">
        <v>863</v>
      </c>
      <c r="AG8" s="205"/>
      <c r="AH8" s="194" t="s">
        <v>862</v>
      </c>
      <c r="AI8" s="194" t="s">
        <v>863</v>
      </c>
      <c r="AJ8" s="194" t="s">
        <v>862</v>
      </c>
      <c r="AK8" s="194" t="s">
        <v>863</v>
      </c>
      <c r="AL8" s="194" t="s">
        <v>862</v>
      </c>
      <c r="AM8" s="194" t="s">
        <v>863</v>
      </c>
      <c r="AN8" s="205"/>
      <c r="AO8" s="194" t="s">
        <v>862</v>
      </c>
      <c r="AP8" s="194" t="s">
        <v>863</v>
      </c>
      <c r="AQ8" s="194" t="s">
        <v>862</v>
      </c>
      <c r="AR8" s="194" t="s">
        <v>863</v>
      </c>
      <c r="AS8" s="194" t="s">
        <v>862</v>
      </c>
      <c r="AT8" s="194" t="s">
        <v>863</v>
      </c>
      <c r="AU8" s="205"/>
      <c r="AV8" s="194" t="s">
        <v>862</v>
      </c>
      <c r="AW8" s="194" t="s">
        <v>863</v>
      </c>
      <c r="AX8" s="194" t="s">
        <v>862</v>
      </c>
      <c r="AY8" s="194" t="s">
        <v>863</v>
      </c>
      <c r="AZ8" s="194" t="s">
        <v>862</v>
      </c>
      <c r="BA8" s="194" t="s">
        <v>863</v>
      </c>
      <c r="BB8" s="205"/>
    </row>
    <row r="9" spans="2:54" ht="75" x14ac:dyDescent="0.25">
      <c r="B9" s="47" t="s">
        <v>56</v>
      </c>
      <c r="C9" s="47" t="s">
        <v>864</v>
      </c>
      <c r="D9" s="47" t="s">
        <v>865</v>
      </c>
      <c r="E9" s="47" t="s">
        <v>866</v>
      </c>
      <c r="F9" s="162" t="s">
        <v>867</v>
      </c>
      <c r="G9" s="162" t="s">
        <v>868</v>
      </c>
      <c r="H9" s="162" t="s">
        <v>869</v>
      </c>
      <c r="I9" s="162" t="s">
        <v>870</v>
      </c>
      <c r="J9" s="162" t="s">
        <v>871</v>
      </c>
      <c r="K9" s="162" t="s">
        <v>872</v>
      </c>
      <c r="L9" s="162" t="s">
        <v>873</v>
      </c>
      <c r="M9" s="162" t="s">
        <v>874</v>
      </c>
      <c r="N9" s="162" t="s">
        <v>875</v>
      </c>
      <c r="O9" s="162" t="s">
        <v>876</v>
      </c>
      <c r="P9" s="162" t="s">
        <v>877</v>
      </c>
      <c r="Q9" s="162" t="s">
        <v>878</v>
      </c>
      <c r="R9" s="162" t="s">
        <v>879</v>
      </c>
      <c r="S9" s="162" t="s">
        <v>60</v>
      </c>
      <c r="T9" s="195">
        <v>2019</v>
      </c>
      <c r="U9" s="196"/>
      <c r="V9" s="196"/>
      <c r="W9" s="196"/>
      <c r="X9" s="196"/>
      <c r="Y9" s="196"/>
      <c r="Z9" s="197"/>
      <c r="AA9" s="195">
        <v>2020</v>
      </c>
      <c r="AB9" s="196"/>
      <c r="AC9" s="196"/>
      <c r="AD9" s="196"/>
      <c r="AE9" s="196"/>
      <c r="AF9" s="196"/>
      <c r="AG9" s="197"/>
      <c r="AH9" s="195">
        <v>2021</v>
      </c>
      <c r="AI9" s="196"/>
      <c r="AJ9" s="196"/>
      <c r="AK9" s="196"/>
      <c r="AL9" s="196"/>
      <c r="AM9" s="196"/>
      <c r="AN9" s="197"/>
      <c r="AO9" s="195">
        <v>2022</v>
      </c>
      <c r="AP9" s="196"/>
      <c r="AQ9" s="196"/>
      <c r="AR9" s="196"/>
      <c r="AS9" s="196"/>
      <c r="AT9" s="196"/>
      <c r="AU9" s="197"/>
      <c r="AV9" s="195">
        <v>2023</v>
      </c>
      <c r="AW9" s="196"/>
      <c r="AX9" s="196"/>
      <c r="AY9" s="196"/>
      <c r="AZ9" s="196"/>
      <c r="BA9" s="196"/>
      <c r="BB9" s="197"/>
    </row>
    <row r="10" spans="2:54" ht="82.35" customHeight="1" x14ac:dyDescent="0.25">
      <c r="B10" s="38" t="s">
        <v>30</v>
      </c>
      <c r="C10" s="38" t="s">
        <v>14</v>
      </c>
      <c r="D10" s="38" t="s">
        <v>880</v>
      </c>
      <c r="E10" s="38" t="s">
        <v>881</v>
      </c>
      <c r="F10" s="114" t="s">
        <v>16</v>
      </c>
      <c r="G10" s="114" t="s">
        <v>20</v>
      </c>
      <c r="H10" s="181">
        <v>2021</v>
      </c>
      <c r="I10" s="114">
        <v>3.28</v>
      </c>
      <c r="J10" s="181" t="s">
        <v>1080</v>
      </c>
      <c r="K10" s="181" t="s">
        <v>1080</v>
      </c>
      <c r="L10" s="181">
        <v>3.28</v>
      </c>
      <c r="M10" s="181">
        <v>3.28</v>
      </c>
      <c r="N10" s="181" t="s">
        <v>1080</v>
      </c>
      <c r="O10" s="181" t="s">
        <v>1169</v>
      </c>
      <c r="P10" s="181" t="s">
        <v>1170</v>
      </c>
      <c r="Q10" s="181" t="s">
        <v>1171</v>
      </c>
      <c r="R10" s="114"/>
      <c r="S10" s="188" t="s">
        <v>1222</v>
      </c>
      <c r="T10" s="114">
        <v>0</v>
      </c>
      <c r="U10" s="114">
        <v>0</v>
      </c>
      <c r="V10" s="114">
        <v>5</v>
      </c>
      <c r="W10" s="114">
        <v>5</v>
      </c>
      <c r="X10" s="114" t="s">
        <v>1080</v>
      </c>
      <c r="Y10" s="114" t="s">
        <v>1080</v>
      </c>
      <c r="Z10" s="114" t="s">
        <v>1080</v>
      </c>
      <c r="AA10" s="114">
        <v>0</v>
      </c>
      <c r="AB10" s="114">
        <v>0</v>
      </c>
      <c r="AC10" s="114">
        <v>8.6312103700000016</v>
      </c>
      <c r="AD10" s="114">
        <v>8.6312103700000016</v>
      </c>
      <c r="AE10" s="114" t="s">
        <v>1080</v>
      </c>
      <c r="AF10" s="114" t="s">
        <v>1080</v>
      </c>
      <c r="AG10" s="114" t="s">
        <v>1080</v>
      </c>
      <c r="AH10" s="114">
        <v>0</v>
      </c>
      <c r="AI10" s="114">
        <v>0</v>
      </c>
      <c r="AJ10" s="114">
        <v>19.818177988571428</v>
      </c>
      <c r="AK10" s="114">
        <v>19.818177988571428</v>
      </c>
      <c r="AL10" s="114" t="s">
        <v>1080</v>
      </c>
      <c r="AM10" s="114" t="s">
        <v>1080</v>
      </c>
      <c r="AN10" s="114" t="s">
        <v>1080</v>
      </c>
      <c r="AO10" s="114">
        <v>0</v>
      </c>
      <c r="AP10" s="114">
        <v>0</v>
      </c>
      <c r="AQ10" s="114">
        <v>29.984363519066669</v>
      </c>
      <c r="AR10" s="114">
        <v>29.984363519066669</v>
      </c>
      <c r="AS10" s="114" t="s">
        <v>1080</v>
      </c>
      <c r="AT10" s="114" t="s">
        <v>1080</v>
      </c>
      <c r="AU10" s="114" t="s">
        <v>1080</v>
      </c>
      <c r="AV10" s="114">
        <v>0</v>
      </c>
      <c r="AW10" s="114">
        <v>0</v>
      </c>
      <c r="AX10" s="114">
        <v>30.883894424638669</v>
      </c>
      <c r="AY10" s="114">
        <v>30.883894424638669</v>
      </c>
      <c r="AZ10" s="114" t="s">
        <v>1080</v>
      </c>
      <c r="BA10" s="114" t="s">
        <v>1080</v>
      </c>
      <c r="BB10" s="114" t="s">
        <v>1080</v>
      </c>
    </row>
    <row r="11" spans="2:54" ht="73.349999999999994" customHeight="1" x14ac:dyDescent="0.25">
      <c r="B11" s="38" t="s">
        <v>30</v>
      </c>
      <c r="C11" s="38" t="s">
        <v>14</v>
      </c>
      <c r="D11" s="38" t="s">
        <v>882</v>
      </c>
      <c r="E11" s="38" t="s">
        <v>883</v>
      </c>
      <c r="F11" s="114" t="s">
        <v>16</v>
      </c>
      <c r="G11" s="114" t="s">
        <v>20</v>
      </c>
      <c r="H11" s="181">
        <v>2021</v>
      </c>
      <c r="I11" s="114">
        <v>3.28</v>
      </c>
      <c r="J11" s="181" t="s">
        <v>1080</v>
      </c>
      <c r="K11" s="181" t="s">
        <v>1080</v>
      </c>
      <c r="L11" s="181">
        <v>3.28</v>
      </c>
      <c r="M11" s="181">
        <v>3.28</v>
      </c>
      <c r="N11" s="181" t="s">
        <v>1080</v>
      </c>
      <c r="O11" s="181" t="s">
        <v>1169</v>
      </c>
      <c r="P11" s="181" t="s">
        <v>1170</v>
      </c>
      <c r="Q11" s="181" t="s">
        <v>1171</v>
      </c>
      <c r="R11" s="114"/>
      <c r="S11" s="188" t="str">
        <f>S10</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1" s="114">
        <v>0</v>
      </c>
      <c r="U11" s="114">
        <v>0</v>
      </c>
      <c r="V11" s="114">
        <v>4.7</v>
      </c>
      <c r="W11" s="114">
        <v>4.7</v>
      </c>
      <c r="X11" s="114" t="s">
        <v>1080</v>
      </c>
      <c r="Y11" s="114" t="s">
        <v>1080</v>
      </c>
      <c r="Z11" s="114" t="s">
        <v>1080</v>
      </c>
      <c r="AA11" s="114">
        <v>0</v>
      </c>
      <c r="AB11" s="114">
        <v>0</v>
      </c>
      <c r="AC11" s="114">
        <v>8.1769361400000005</v>
      </c>
      <c r="AD11" s="114">
        <v>8.1769361400000005</v>
      </c>
      <c r="AE11" s="114" t="s">
        <v>1080</v>
      </c>
      <c r="AF11" s="114" t="s">
        <v>1080</v>
      </c>
      <c r="AG11" s="114" t="s">
        <v>1080</v>
      </c>
      <c r="AH11" s="114">
        <v>0</v>
      </c>
      <c r="AI11" s="114">
        <v>0</v>
      </c>
      <c r="AJ11" s="114">
        <v>19.376619748571429</v>
      </c>
      <c r="AK11" s="114">
        <v>19.376619748571429</v>
      </c>
      <c r="AL11" s="114" t="s">
        <v>1080</v>
      </c>
      <c r="AM11" s="114" t="s">
        <v>1080</v>
      </c>
      <c r="AN11" s="114" t="s">
        <v>1080</v>
      </c>
      <c r="AO11" s="114">
        <v>0</v>
      </c>
      <c r="AP11" s="114">
        <v>0</v>
      </c>
      <c r="AQ11" s="114">
        <v>8.1999999999999993</v>
      </c>
      <c r="AR11" s="114">
        <v>8.1999999999999993</v>
      </c>
      <c r="AS11" s="114" t="s">
        <v>1080</v>
      </c>
      <c r="AT11" s="114" t="s">
        <v>1080</v>
      </c>
      <c r="AU11" s="114" t="s">
        <v>1080</v>
      </c>
      <c r="AV11" s="114">
        <v>0</v>
      </c>
      <c r="AW11" s="114">
        <v>0</v>
      </c>
      <c r="AX11" s="114">
        <v>8.4</v>
      </c>
      <c r="AY11" s="114">
        <v>8.4</v>
      </c>
      <c r="AZ11" s="114" t="s">
        <v>1080</v>
      </c>
      <c r="BA11" s="114" t="s">
        <v>1080</v>
      </c>
      <c r="BB11" s="114" t="s">
        <v>1080</v>
      </c>
    </row>
    <row r="12" spans="2:54" ht="62.45" customHeight="1" x14ac:dyDescent="0.25">
      <c r="B12" s="38" t="s">
        <v>30</v>
      </c>
      <c r="C12" s="38" t="s">
        <v>14</v>
      </c>
      <c r="D12" s="38" t="s">
        <v>884</v>
      </c>
      <c r="E12" s="38" t="s">
        <v>885</v>
      </c>
      <c r="F12" s="114" t="s">
        <v>16</v>
      </c>
      <c r="G12" s="114" t="s">
        <v>20</v>
      </c>
      <c r="H12" s="181">
        <v>2021</v>
      </c>
      <c r="I12" s="114">
        <v>3.28</v>
      </c>
      <c r="J12" s="181" t="s">
        <v>1080</v>
      </c>
      <c r="K12" s="181" t="s">
        <v>1080</v>
      </c>
      <c r="L12" s="181">
        <v>3.28</v>
      </c>
      <c r="M12" s="181">
        <v>3.28</v>
      </c>
      <c r="N12" s="181" t="s">
        <v>1080</v>
      </c>
      <c r="O12" s="181" t="s">
        <v>1169</v>
      </c>
      <c r="P12" s="181" t="s">
        <v>1170</v>
      </c>
      <c r="Q12" s="181" t="s">
        <v>1171</v>
      </c>
      <c r="R12" s="114"/>
      <c r="S12" s="188" t="str">
        <f>S11</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2" s="114">
        <v>0</v>
      </c>
      <c r="U12" s="114">
        <v>0</v>
      </c>
      <c r="V12" s="114">
        <v>3.9</v>
      </c>
      <c r="W12" s="114">
        <v>3.9</v>
      </c>
      <c r="X12" s="114" t="s">
        <v>1080</v>
      </c>
      <c r="Y12" s="114" t="s">
        <v>1080</v>
      </c>
      <c r="Z12" s="114" t="s">
        <v>1080</v>
      </c>
      <c r="AA12" s="114">
        <v>0</v>
      </c>
      <c r="AB12" s="114">
        <v>0</v>
      </c>
      <c r="AC12" s="114">
        <v>6.8141134500000007</v>
      </c>
      <c r="AD12" s="114">
        <v>6.8141134500000007</v>
      </c>
      <c r="AE12" s="114" t="s">
        <v>1080</v>
      </c>
      <c r="AF12" s="114" t="s">
        <v>1080</v>
      </c>
      <c r="AG12" s="114" t="s">
        <v>1080</v>
      </c>
      <c r="AH12" s="114">
        <v>0</v>
      </c>
      <c r="AI12" s="114">
        <v>0</v>
      </c>
      <c r="AJ12" s="114">
        <v>18.051945028571431</v>
      </c>
      <c r="AK12" s="114">
        <v>18.051945028571431</v>
      </c>
      <c r="AL12" s="114" t="s">
        <v>1080</v>
      </c>
      <c r="AM12" s="114" t="s">
        <v>1080</v>
      </c>
      <c r="AN12" s="114" t="s">
        <v>1080</v>
      </c>
      <c r="AO12" s="114">
        <v>0</v>
      </c>
      <c r="AP12" s="114">
        <v>0</v>
      </c>
      <c r="AQ12" s="114">
        <v>28.171795760666669</v>
      </c>
      <c r="AR12" s="114">
        <v>28.171795760666669</v>
      </c>
      <c r="AS12" s="114" t="s">
        <v>1080</v>
      </c>
      <c r="AT12" s="114" t="s">
        <v>1080</v>
      </c>
      <c r="AU12" s="114" t="s">
        <v>1080</v>
      </c>
      <c r="AV12" s="114">
        <v>0</v>
      </c>
      <c r="AW12" s="114">
        <v>0</v>
      </c>
      <c r="AX12" s="114">
        <v>29.016949633486668</v>
      </c>
      <c r="AY12" s="114">
        <v>29.016949633486668</v>
      </c>
      <c r="AZ12" s="114" t="s">
        <v>1080</v>
      </c>
      <c r="BA12" s="114" t="s">
        <v>1080</v>
      </c>
      <c r="BB12" s="114" t="s">
        <v>1080</v>
      </c>
    </row>
    <row r="13" spans="2:54" ht="51.6" customHeight="1" x14ac:dyDescent="0.25">
      <c r="B13" s="38" t="s">
        <v>30</v>
      </c>
      <c r="C13" s="38" t="s">
        <v>14</v>
      </c>
      <c r="D13" s="38" t="s">
        <v>886</v>
      </c>
      <c r="E13" s="38" t="s">
        <v>887</v>
      </c>
      <c r="F13" s="114" t="s">
        <v>16</v>
      </c>
      <c r="G13" s="114" t="s">
        <v>20</v>
      </c>
      <c r="H13" s="181">
        <v>2020</v>
      </c>
      <c r="I13" s="114">
        <v>3.28</v>
      </c>
      <c r="J13" s="181" t="s">
        <v>1080</v>
      </c>
      <c r="K13" s="181" t="s">
        <v>1080</v>
      </c>
      <c r="L13" s="181">
        <v>3.28</v>
      </c>
      <c r="M13" s="181">
        <v>3.28</v>
      </c>
      <c r="N13" s="181" t="s">
        <v>1080</v>
      </c>
      <c r="O13" s="181" t="s">
        <v>1169</v>
      </c>
      <c r="P13" s="181" t="s">
        <v>1170</v>
      </c>
      <c r="Q13" s="181" t="s">
        <v>1171</v>
      </c>
      <c r="R13" s="114"/>
      <c r="S13" s="188" t="str">
        <f>S12</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3" s="114">
        <v>0</v>
      </c>
      <c r="U13" s="114">
        <v>0</v>
      </c>
      <c r="V13" s="114">
        <v>3.5</v>
      </c>
      <c r="W13" s="114">
        <v>3.5</v>
      </c>
      <c r="X13" s="114" t="s">
        <v>1080</v>
      </c>
      <c r="Y13" s="114" t="s">
        <v>1080</v>
      </c>
      <c r="Z13" s="114" t="s">
        <v>1080</v>
      </c>
      <c r="AA13" s="114">
        <v>0</v>
      </c>
      <c r="AB13" s="114">
        <v>0</v>
      </c>
      <c r="AC13" s="114">
        <v>6.1327021049999999</v>
      </c>
      <c r="AD13" s="114">
        <v>6.1327021049999999</v>
      </c>
      <c r="AE13" s="114" t="s">
        <v>1080</v>
      </c>
      <c r="AF13" s="114" t="s">
        <v>1080</v>
      </c>
      <c r="AG13" s="114" t="s">
        <v>1080</v>
      </c>
      <c r="AH13" s="114">
        <v>0</v>
      </c>
      <c r="AI13" s="114">
        <v>0</v>
      </c>
      <c r="AJ13" s="114">
        <v>17.389607668571429</v>
      </c>
      <c r="AK13" s="114">
        <v>17.389607668571429</v>
      </c>
      <c r="AL13" s="114" t="s">
        <v>1080</v>
      </c>
      <c r="AM13" s="114" t="s">
        <v>1080</v>
      </c>
      <c r="AN13" s="114" t="s">
        <v>1080</v>
      </c>
      <c r="AO13" s="114">
        <v>0</v>
      </c>
      <c r="AP13" s="114">
        <v>0</v>
      </c>
      <c r="AQ13" s="114">
        <v>27.49208285126667</v>
      </c>
      <c r="AR13" s="114">
        <v>27.49208285126667</v>
      </c>
      <c r="AS13" s="114" t="s">
        <v>1080</v>
      </c>
      <c r="AT13" s="114" t="s">
        <v>1080</v>
      </c>
      <c r="AU13" s="114" t="s">
        <v>1080</v>
      </c>
      <c r="AV13" s="114">
        <v>0</v>
      </c>
      <c r="AW13" s="114">
        <v>0</v>
      </c>
      <c r="AX13" s="114">
        <v>28.316845336804668</v>
      </c>
      <c r="AY13" s="114">
        <v>28.316845336804668</v>
      </c>
      <c r="AZ13" s="114" t="s">
        <v>1080</v>
      </c>
      <c r="BA13" s="114" t="s">
        <v>1080</v>
      </c>
      <c r="BB13" s="114" t="s">
        <v>1080</v>
      </c>
    </row>
    <row r="14" spans="2:54" ht="62.45" customHeight="1" x14ac:dyDescent="0.25">
      <c r="B14" s="38" t="s">
        <v>30</v>
      </c>
      <c r="C14" s="38" t="s">
        <v>14</v>
      </c>
      <c r="D14" s="38" t="s">
        <v>888</v>
      </c>
      <c r="E14" s="38" t="s">
        <v>889</v>
      </c>
      <c r="F14" s="114" t="s">
        <v>16</v>
      </c>
      <c r="G14" s="114" t="s">
        <v>20</v>
      </c>
      <c r="H14" s="181">
        <v>2021</v>
      </c>
      <c r="I14" s="114">
        <v>3.28</v>
      </c>
      <c r="J14" s="181" t="s">
        <v>1080</v>
      </c>
      <c r="K14" s="181" t="s">
        <v>1080</v>
      </c>
      <c r="L14" s="181">
        <v>3.28</v>
      </c>
      <c r="M14" s="181">
        <v>3.28</v>
      </c>
      <c r="N14" s="181" t="s">
        <v>1080</v>
      </c>
      <c r="O14" s="181" t="s">
        <v>1169</v>
      </c>
      <c r="P14" s="181" t="s">
        <v>1170</v>
      </c>
      <c r="Q14" s="181" t="s">
        <v>1171</v>
      </c>
      <c r="R14" s="114"/>
      <c r="S14" s="188" t="str">
        <f>S13</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4" s="114">
        <v>0</v>
      </c>
      <c r="U14" s="114">
        <v>0</v>
      </c>
      <c r="V14" s="114">
        <v>3.7</v>
      </c>
      <c r="W14" s="114">
        <v>3.7</v>
      </c>
      <c r="X14" s="114" t="s">
        <v>1080</v>
      </c>
      <c r="Y14" s="114" t="s">
        <v>1080</v>
      </c>
      <c r="Z14" s="114" t="s">
        <v>1080</v>
      </c>
      <c r="AA14" s="114">
        <v>0</v>
      </c>
      <c r="AB14" s="114">
        <v>0</v>
      </c>
      <c r="AC14" s="114">
        <v>6.3598392200000005</v>
      </c>
      <c r="AD14" s="114">
        <v>6.3598392200000005</v>
      </c>
      <c r="AE14" s="114" t="s">
        <v>1080</v>
      </c>
      <c r="AF14" s="114" t="s">
        <v>1080</v>
      </c>
      <c r="AG14" s="114" t="s">
        <v>1080</v>
      </c>
      <c r="AH14" s="114">
        <v>0</v>
      </c>
      <c r="AI14" s="114">
        <v>0</v>
      </c>
      <c r="AJ14" s="114">
        <v>17.610386788571429</v>
      </c>
      <c r="AK14" s="114">
        <v>17.610386788571429</v>
      </c>
      <c r="AL14" s="114" t="s">
        <v>1080</v>
      </c>
      <c r="AM14" s="114" t="s">
        <v>1080</v>
      </c>
      <c r="AN14" s="114" t="s">
        <v>1080</v>
      </c>
      <c r="AO14" s="114">
        <v>0</v>
      </c>
      <c r="AP14" s="114">
        <v>0</v>
      </c>
      <c r="AQ14" s="114">
        <v>27.71865382106667</v>
      </c>
      <c r="AR14" s="114">
        <v>27.71865382106667</v>
      </c>
      <c r="AS14" s="114" t="s">
        <v>1080</v>
      </c>
      <c r="AT14" s="114" t="s">
        <v>1080</v>
      </c>
      <c r="AU14" s="114" t="s">
        <v>1080</v>
      </c>
      <c r="AV14" s="114">
        <v>0</v>
      </c>
      <c r="AW14" s="114">
        <v>0</v>
      </c>
      <c r="AX14" s="114">
        <v>28.550213435698666</v>
      </c>
      <c r="AY14" s="114">
        <v>28.550213435698666</v>
      </c>
      <c r="AZ14" s="114" t="s">
        <v>1080</v>
      </c>
      <c r="BA14" s="114" t="s">
        <v>1080</v>
      </c>
      <c r="BB14" s="114" t="s">
        <v>1080</v>
      </c>
    </row>
    <row r="15" spans="2:54" ht="30" x14ac:dyDescent="0.25">
      <c r="B15" s="38" t="s">
        <v>30</v>
      </c>
      <c r="C15" s="38" t="s">
        <v>19</v>
      </c>
      <c r="D15" s="38" t="s">
        <v>890</v>
      </c>
      <c r="E15" s="38" t="s">
        <v>891</v>
      </c>
      <c r="F15" s="181" t="s">
        <v>16</v>
      </c>
      <c r="G15" s="181" t="s">
        <v>28</v>
      </c>
      <c r="H15" s="181">
        <v>2018</v>
      </c>
      <c r="I15" s="114">
        <v>8.4</v>
      </c>
      <c r="J15" s="181" t="s">
        <v>1080</v>
      </c>
      <c r="K15" s="181" t="s">
        <v>1080</v>
      </c>
      <c r="L15" s="181">
        <v>8.4</v>
      </c>
      <c r="M15" s="181">
        <v>8.4</v>
      </c>
      <c r="N15" s="181" t="s">
        <v>1175</v>
      </c>
      <c r="O15" s="181" t="s">
        <v>1176</v>
      </c>
      <c r="P15" s="181" t="s">
        <v>1177</v>
      </c>
      <c r="Q15" s="181" t="s">
        <v>1171</v>
      </c>
      <c r="R15" s="114"/>
      <c r="S15" s="114" t="s">
        <v>1225</v>
      </c>
      <c r="T15" s="114">
        <v>91.6</v>
      </c>
      <c r="U15" s="114">
        <v>91.6</v>
      </c>
      <c r="V15" s="114">
        <v>0</v>
      </c>
      <c r="W15" s="114">
        <v>0</v>
      </c>
      <c r="X15" s="114" t="s">
        <v>1080</v>
      </c>
      <c r="Y15" s="114" t="s">
        <v>1080</v>
      </c>
      <c r="Z15" s="114" t="s">
        <v>1080</v>
      </c>
      <c r="AA15" s="114">
        <v>22.341000000000001</v>
      </c>
      <c r="AB15" s="114">
        <v>22.341000000000001</v>
      </c>
      <c r="AC15" s="114">
        <v>0</v>
      </c>
      <c r="AD15" s="114">
        <v>0</v>
      </c>
      <c r="AE15" s="114" t="s">
        <v>1080</v>
      </c>
      <c r="AF15" s="114" t="s">
        <v>1080</v>
      </c>
      <c r="AG15" s="114">
        <v>8</v>
      </c>
      <c r="AH15" s="114">
        <v>82.164000000000001</v>
      </c>
      <c r="AI15" s="114">
        <v>82.164000000000001</v>
      </c>
      <c r="AJ15" s="114">
        <v>0</v>
      </c>
      <c r="AK15" s="114">
        <v>0</v>
      </c>
      <c r="AL15" s="114" t="s">
        <v>1080</v>
      </c>
      <c r="AM15" s="114" t="s">
        <v>1080</v>
      </c>
      <c r="AN15" s="114">
        <v>2</v>
      </c>
      <c r="AO15" s="114">
        <v>0</v>
      </c>
      <c r="AP15" s="114">
        <v>0</v>
      </c>
      <c r="AQ15" s="114">
        <v>3.7215444319999995</v>
      </c>
      <c r="AR15" s="114">
        <v>3.7215444319999995</v>
      </c>
      <c r="AS15" s="114" t="s">
        <v>1080</v>
      </c>
      <c r="AT15" s="114" t="s">
        <v>1080</v>
      </c>
      <c r="AU15" s="114" t="s">
        <v>1080</v>
      </c>
      <c r="AV15" s="114">
        <v>0</v>
      </c>
      <c r="AW15" s="114">
        <v>0</v>
      </c>
      <c r="AX15" s="114">
        <v>3.8331907649599999</v>
      </c>
      <c r="AY15" s="114">
        <v>3.8331907649599999</v>
      </c>
      <c r="AZ15" s="114" t="s">
        <v>1080</v>
      </c>
      <c r="BA15" s="114" t="s">
        <v>1080</v>
      </c>
      <c r="BB15" s="114" t="s">
        <v>1080</v>
      </c>
    </row>
    <row r="16" spans="2:54" ht="45" x14ac:dyDescent="0.25">
      <c r="B16" s="38" t="s">
        <v>30</v>
      </c>
      <c r="C16" s="38" t="s">
        <v>19</v>
      </c>
      <c r="D16" s="38" t="s">
        <v>892</v>
      </c>
      <c r="E16" s="38" t="s">
        <v>893</v>
      </c>
      <c r="F16" s="181" t="s">
        <v>16</v>
      </c>
      <c r="G16" s="181" t="s">
        <v>20</v>
      </c>
      <c r="H16" s="181">
        <v>2020</v>
      </c>
      <c r="I16" s="114">
        <v>3.98</v>
      </c>
      <c r="J16" s="181" t="s">
        <v>1080</v>
      </c>
      <c r="K16" s="181" t="s">
        <v>1080</v>
      </c>
      <c r="L16" s="181">
        <v>3.98</v>
      </c>
      <c r="M16" s="181">
        <v>3.98</v>
      </c>
      <c r="N16" s="181" t="s">
        <v>1080</v>
      </c>
      <c r="O16" s="181" t="s">
        <v>1169</v>
      </c>
      <c r="P16" s="181" t="s">
        <v>1170</v>
      </c>
      <c r="Q16" s="181" t="s">
        <v>1171</v>
      </c>
      <c r="R16" s="114"/>
      <c r="S16" s="114" t="s">
        <v>1226</v>
      </c>
      <c r="T16" s="114">
        <v>0</v>
      </c>
      <c r="U16" s="114">
        <v>0</v>
      </c>
      <c r="V16" s="114">
        <v>0</v>
      </c>
      <c r="W16" s="114">
        <v>0</v>
      </c>
      <c r="X16" s="114" t="s">
        <v>1080</v>
      </c>
      <c r="Y16" s="114" t="s">
        <v>1080</v>
      </c>
      <c r="Z16" s="114" t="s">
        <v>1080</v>
      </c>
      <c r="AA16" s="114">
        <v>9900</v>
      </c>
      <c r="AB16" s="114">
        <v>9900</v>
      </c>
      <c r="AC16" s="114">
        <v>0</v>
      </c>
      <c r="AD16" s="114">
        <v>0</v>
      </c>
      <c r="AE16" s="114" t="s">
        <v>1080</v>
      </c>
      <c r="AF16" s="114" t="s">
        <v>1080</v>
      </c>
      <c r="AG16" s="114">
        <v>2</v>
      </c>
      <c r="AH16" s="114">
        <v>53715</v>
      </c>
      <c r="AI16" s="114">
        <v>53715</v>
      </c>
      <c r="AJ16" s="114">
        <v>0</v>
      </c>
      <c r="AK16" s="114">
        <v>0</v>
      </c>
      <c r="AL16" s="114" t="s">
        <v>1080</v>
      </c>
      <c r="AM16" s="114" t="s">
        <v>1080</v>
      </c>
      <c r="AN16" s="114">
        <v>4</v>
      </c>
      <c r="AO16" s="114">
        <v>0</v>
      </c>
      <c r="AP16" s="114">
        <v>0</v>
      </c>
      <c r="AQ16" s="114">
        <v>0</v>
      </c>
      <c r="AR16" s="114">
        <v>0</v>
      </c>
      <c r="AS16" s="114" t="s">
        <v>1080</v>
      </c>
      <c r="AT16" s="114" t="s">
        <v>1080</v>
      </c>
      <c r="AU16" s="114" t="s">
        <v>1080</v>
      </c>
      <c r="AV16" s="114">
        <v>0</v>
      </c>
      <c r="AW16" s="114">
        <v>0</v>
      </c>
      <c r="AX16" s="114">
        <v>0</v>
      </c>
      <c r="AY16" s="114">
        <v>0</v>
      </c>
      <c r="AZ16" s="114" t="s">
        <v>1080</v>
      </c>
      <c r="BA16" s="114" t="s">
        <v>1080</v>
      </c>
      <c r="BB16" s="114" t="s">
        <v>1080</v>
      </c>
    </row>
    <row r="17" spans="2:54" ht="90" x14ac:dyDescent="0.25">
      <c r="B17" s="38" t="s">
        <v>30</v>
      </c>
      <c r="C17" s="38" t="s">
        <v>19</v>
      </c>
      <c r="D17" s="38" t="s">
        <v>894</v>
      </c>
      <c r="E17" s="38" t="s">
        <v>895</v>
      </c>
      <c r="F17" s="181" t="s">
        <v>16</v>
      </c>
      <c r="G17" s="181" t="s">
        <v>20</v>
      </c>
      <c r="H17" s="181" t="s">
        <v>1080</v>
      </c>
      <c r="I17" s="114" t="s">
        <v>1080</v>
      </c>
      <c r="J17" s="181" t="s">
        <v>1080</v>
      </c>
      <c r="K17" s="181" t="s">
        <v>1080</v>
      </c>
      <c r="L17" s="181" t="s">
        <v>1080</v>
      </c>
      <c r="M17" s="181" t="s">
        <v>1080</v>
      </c>
      <c r="N17" s="181" t="s">
        <v>1080</v>
      </c>
      <c r="O17" s="181" t="s">
        <v>1080</v>
      </c>
      <c r="P17" s="181" t="s">
        <v>1080</v>
      </c>
      <c r="Q17" s="181" t="s">
        <v>1080</v>
      </c>
      <c r="R17" s="114"/>
      <c r="S17" s="114" t="s">
        <v>1227</v>
      </c>
      <c r="T17" s="114">
        <v>0</v>
      </c>
      <c r="U17" s="114">
        <v>0</v>
      </c>
      <c r="V17" s="114">
        <v>0</v>
      </c>
      <c r="W17" s="114">
        <v>0</v>
      </c>
      <c r="X17" s="114" t="s">
        <v>1080</v>
      </c>
      <c r="Y17" s="114" t="s">
        <v>1080</v>
      </c>
      <c r="Z17" s="114" t="s">
        <v>1080</v>
      </c>
      <c r="AA17" s="114">
        <v>0</v>
      </c>
      <c r="AB17" s="114">
        <v>0</v>
      </c>
      <c r="AC17" s="114">
        <v>0</v>
      </c>
      <c r="AD17" s="114">
        <v>0</v>
      </c>
      <c r="AE17" s="114" t="s">
        <v>1080</v>
      </c>
      <c r="AF17" s="114" t="s">
        <v>1080</v>
      </c>
      <c r="AG17" s="114" t="s">
        <v>1080</v>
      </c>
      <c r="AH17" s="114">
        <v>0</v>
      </c>
      <c r="AI17" s="114">
        <v>0</v>
      </c>
      <c r="AJ17" s="114">
        <v>0</v>
      </c>
      <c r="AK17" s="114">
        <v>0</v>
      </c>
      <c r="AL17" s="114" t="s">
        <v>1080</v>
      </c>
      <c r="AM17" s="114" t="s">
        <v>1080</v>
      </c>
      <c r="AN17" s="114" t="s">
        <v>1080</v>
      </c>
      <c r="AO17" s="114">
        <v>263.26</v>
      </c>
      <c r="AP17" s="114">
        <v>263.26</v>
      </c>
      <c r="AQ17" s="114">
        <v>0</v>
      </c>
      <c r="AR17" s="114">
        <v>0</v>
      </c>
      <c r="AS17" s="114" t="s">
        <v>1080</v>
      </c>
      <c r="AT17" s="114" t="s">
        <v>1080</v>
      </c>
      <c r="AU17" s="114">
        <v>50</v>
      </c>
      <c r="AV17" s="114">
        <v>270.108255375</v>
      </c>
      <c r="AW17" s="114">
        <v>270.108255375</v>
      </c>
      <c r="AX17" s="114">
        <v>0</v>
      </c>
      <c r="AY17" s="114">
        <v>0</v>
      </c>
      <c r="AZ17" s="114" t="s">
        <v>1080</v>
      </c>
      <c r="BA17" s="114" t="s">
        <v>1080</v>
      </c>
      <c r="BB17" s="114">
        <v>79</v>
      </c>
    </row>
    <row r="18" spans="2:54" ht="165" x14ac:dyDescent="0.25">
      <c r="B18" s="38" t="s">
        <v>30</v>
      </c>
      <c r="C18" s="38" t="s">
        <v>19</v>
      </c>
      <c r="D18" s="38" t="s">
        <v>896</v>
      </c>
      <c r="E18" s="38" t="s">
        <v>897</v>
      </c>
      <c r="F18" s="181" t="s">
        <v>16</v>
      </c>
      <c r="G18" s="181" t="s">
        <v>20</v>
      </c>
      <c r="H18" s="181" t="s">
        <v>1080</v>
      </c>
      <c r="I18" s="114" t="s">
        <v>1080</v>
      </c>
      <c r="J18" s="181" t="s">
        <v>1080</v>
      </c>
      <c r="K18" s="181" t="s">
        <v>1080</v>
      </c>
      <c r="L18" s="181" t="s">
        <v>1080</v>
      </c>
      <c r="M18" s="181" t="s">
        <v>1080</v>
      </c>
      <c r="N18" s="181" t="s">
        <v>1080</v>
      </c>
      <c r="O18" s="181" t="s">
        <v>1080</v>
      </c>
      <c r="P18" s="181" t="s">
        <v>1080</v>
      </c>
      <c r="Q18" s="181" t="s">
        <v>1228</v>
      </c>
      <c r="R18" s="114"/>
      <c r="S18" s="114" t="s">
        <v>1229</v>
      </c>
      <c r="T18" s="114">
        <v>0</v>
      </c>
      <c r="U18" s="114">
        <v>0</v>
      </c>
      <c r="V18" s="114">
        <v>9.5</v>
      </c>
      <c r="W18" s="114">
        <v>9.5</v>
      </c>
      <c r="X18" s="114" t="s">
        <v>1080</v>
      </c>
      <c r="Y18" s="114" t="s">
        <v>1080</v>
      </c>
      <c r="Z18" s="114" t="s">
        <v>1080</v>
      </c>
      <c r="AA18" s="114">
        <v>0</v>
      </c>
      <c r="AB18" s="114">
        <v>0</v>
      </c>
      <c r="AC18" s="114">
        <v>11</v>
      </c>
      <c r="AD18" s="114">
        <v>11</v>
      </c>
      <c r="AE18" s="114" t="s">
        <v>1080</v>
      </c>
      <c r="AF18" s="114" t="s">
        <v>1080</v>
      </c>
      <c r="AG18" s="114" t="s">
        <v>1080</v>
      </c>
      <c r="AH18" s="114">
        <v>0</v>
      </c>
      <c r="AI18" s="114">
        <v>0</v>
      </c>
      <c r="AJ18" s="114">
        <v>12.7</v>
      </c>
      <c r="AK18" s="114">
        <v>12.7</v>
      </c>
      <c r="AL18" s="114" t="s">
        <v>1080</v>
      </c>
      <c r="AM18" s="114" t="s">
        <v>1080</v>
      </c>
      <c r="AN18" s="114" t="s">
        <v>1080</v>
      </c>
      <c r="AO18" s="114">
        <v>0</v>
      </c>
      <c r="AP18" s="114">
        <v>0</v>
      </c>
      <c r="AQ18" s="114">
        <v>13</v>
      </c>
      <c r="AR18" s="114">
        <v>13</v>
      </c>
      <c r="AS18" s="114" t="s">
        <v>1080</v>
      </c>
      <c r="AT18" s="114" t="s">
        <v>1080</v>
      </c>
      <c r="AU18" s="114" t="s">
        <v>1080</v>
      </c>
      <c r="AV18" s="114">
        <v>0</v>
      </c>
      <c r="AW18" s="114">
        <v>0</v>
      </c>
      <c r="AX18" s="114">
        <v>13.5</v>
      </c>
      <c r="AY18" s="114">
        <v>13.5</v>
      </c>
      <c r="AZ18" s="114" t="s">
        <v>1080</v>
      </c>
      <c r="BA18" s="114" t="s">
        <v>1080</v>
      </c>
      <c r="BB18" s="114" t="s">
        <v>1080</v>
      </c>
    </row>
    <row r="19" spans="2:54" ht="45" x14ac:dyDescent="0.25">
      <c r="B19" s="38" t="s">
        <v>30</v>
      </c>
      <c r="C19" s="38" t="s">
        <v>19</v>
      </c>
      <c r="D19" s="38" t="s">
        <v>898</v>
      </c>
      <c r="E19" s="38" t="s">
        <v>899</v>
      </c>
      <c r="F19" s="181" t="s">
        <v>16</v>
      </c>
      <c r="G19" s="181" t="s">
        <v>20</v>
      </c>
      <c r="H19" s="181" t="s">
        <v>1080</v>
      </c>
      <c r="I19" s="114" t="s">
        <v>1080</v>
      </c>
      <c r="J19" s="181" t="s">
        <v>1080</v>
      </c>
      <c r="K19" s="181" t="s">
        <v>1080</v>
      </c>
      <c r="L19" s="181" t="s">
        <v>1080</v>
      </c>
      <c r="M19" s="181" t="s">
        <v>1080</v>
      </c>
      <c r="N19" s="181" t="s">
        <v>1080</v>
      </c>
      <c r="O19" s="181" t="s">
        <v>1080</v>
      </c>
      <c r="P19" s="181" t="s">
        <v>1080</v>
      </c>
      <c r="Q19" s="181" t="s">
        <v>1080</v>
      </c>
      <c r="R19" s="114"/>
      <c r="S19" s="114" t="s">
        <v>1230</v>
      </c>
      <c r="T19" s="114">
        <v>0</v>
      </c>
      <c r="U19" s="114">
        <v>0</v>
      </c>
      <c r="V19" s="114">
        <v>0</v>
      </c>
      <c r="W19" s="114">
        <v>0</v>
      </c>
      <c r="X19" s="114" t="s">
        <v>1080</v>
      </c>
      <c r="Y19" s="114" t="s">
        <v>1080</v>
      </c>
      <c r="Z19" s="114" t="s">
        <v>1080</v>
      </c>
      <c r="AA19" s="114">
        <v>0</v>
      </c>
      <c r="AB19" s="114">
        <v>0</v>
      </c>
      <c r="AC19" s="114">
        <v>0</v>
      </c>
      <c r="AD19" s="114">
        <v>0</v>
      </c>
      <c r="AE19" s="114" t="s">
        <v>1080</v>
      </c>
      <c r="AF19" s="114" t="s">
        <v>1080</v>
      </c>
      <c r="AG19" s="114" t="s">
        <v>1080</v>
      </c>
      <c r="AH19" s="114">
        <v>0</v>
      </c>
      <c r="AI19" s="114">
        <v>0</v>
      </c>
      <c r="AJ19" s="114">
        <v>0</v>
      </c>
      <c r="AK19" s="114">
        <v>0</v>
      </c>
      <c r="AL19" s="114" t="s">
        <v>1080</v>
      </c>
      <c r="AM19" s="114" t="s">
        <v>1080</v>
      </c>
      <c r="AN19" s="114" t="s">
        <v>1080</v>
      </c>
      <c r="AO19" s="114">
        <v>0</v>
      </c>
      <c r="AP19" s="114">
        <v>0</v>
      </c>
      <c r="AQ19" s="114">
        <v>11.516699999999998</v>
      </c>
      <c r="AR19" s="114">
        <v>11.516699999999998</v>
      </c>
      <c r="AS19" s="114" t="s">
        <v>1080</v>
      </c>
      <c r="AT19" s="114" t="s">
        <v>1080</v>
      </c>
      <c r="AU19" s="114" t="s">
        <v>1080</v>
      </c>
      <c r="AV19" s="114">
        <v>0</v>
      </c>
      <c r="AW19" s="114">
        <v>0</v>
      </c>
      <c r="AX19" s="114">
        <v>11.919780000000001</v>
      </c>
      <c r="AY19" s="114">
        <v>11.919780000000001</v>
      </c>
      <c r="AZ19" s="114" t="s">
        <v>1080</v>
      </c>
      <c r="BA19" s="114" t="s">
        <v>1080</v>
      </c>
      <c r="BB19" s="114" t="s">
        <v>1080</v>
      </c>
    </row>
    <row r="20" spans="2:54" ht="45" x14ac:dyDescent="0.25">
      <c r="B20" s="38" t="s">
        <v>30</v>
      </c>
      <c r="C20" s="38" t="s">
        <v>19</v>
      </c>
      <c r="D20" s="38" t="s">
        <v>900</v>
      </c>
      <c r="E20" s="38" t="s">
        <v>901</v>
      </c>
      <c r="F20" s="181" t="s">
        <v>16</v>
      </c>
      <c r="G20" s="181" t="s">
        <v>28</v>
      </c>
      <c r="H20" s="181">
        <v>2018</v>
      </c>
      <c r="I20" s="114">
        <v>0.26</v>
      </c>
      <c r="J20" s="181" t="s">
        <v>1080</v>
      </c>
      <c r="K20" s="181" t="s">
        <v>1080</v>
      </c>
      <c r="L20" s="181">
        <v>0.26</v>
      </c>
      <c r="M20" s="181">
        <v>0.26</v>
      </c>
      <c r="N20" s="181" t="s">
        <v>1080</v>
      </c>
      <c r="O20" s="181" t="s">
        <v>1169</v>
      </c>
      <c r="P20" s="181" t="s">
        <v>1170</v>
      </c>
      <c r="Q20" s="181" t="s">
        <v>1178</v>
      </c>
      <c r="R20" s="114"/>
      <c r="S20" s="114" t="s">
        <v>1230</v>
      </c>
      <c r="T20" s="114">
        <v>0</v>
      </c>
      <c r="U20" s="114">
        <v>0</v>
      </c>
      <c r="V20" s="114">
        <v>9.5</v>
      </c>
      <c r="W20" s="114">
        <v>9.5</v>
      </c>
      <c r="X20" s="114" t="s">
        <v>1080</v>
      </c>
      <c r="Y20" s="114" t="s">
        <v>1080</v>
      </c>
      <c r="Z20" s="114" t="s">
        <v>1080</v>
      </c>
      <c r="AA20" s="114">
        <v>0</v>
      </c>
      <c r="AB20" s="114">
        <v>0</v>
      </c>
      <c r="AC20" s="114">
        <v>11</v>
      </c>
      <c r="AD20" s="114">
        <v>11</v>
      </c>
      <c r="AE20" s="114" t="s">
        <v>1080</v>
      </c>
      <c r="AF20" s="114" t="s">
        <v>1080</v>
      </c>
      <c r="AG20" s="114" t="s">
        <v>1080</v>
      </c>
      <c r="AH20" s="114">
        <v>0</v>
      </c>
      <c r="AI20" s="114">
        <v>0</v>
      </c>
      <c r="AJ20" s="114">
        <v>12.7</v>
      </c>
      <c r="AK20" s="114">
        <v>12.7</v>
      </c>
      <c r="AL20" s="114" t="s">
        <v>1080</v>
      </c>
      <c r="AM20" s="114" t="s">
        <v>1080</v>
      </c>
      <c r="AN20" s="114" t="s">
        <v>1080</v>
      </c>
      <c r="AO20" s="114">
        <v>0</v>
      </c>
      <c r="AP20" s="114">
        <v>0</v>
      </c>
      <c r="AQ20" s="114">
        <v>13</v>
      </c>
      <c r="AR20" s="114">
        <v>13</v>
      </c>
      <c r="AS20" s="114" t="s">
        <v>1080</v>
      </c>
      <c r="AT20" s="114" t="s">
        <v>1080</v>
      </c>
      <c r="AU20" s="114" t="s">
        <v>1080</v>
      </c>
      <c r="AV20" s="114">
        <v>0</v>
      </c>
      <c r="AW20" s="114">
        <v>0</v>
      </c>
      <c r="AX20" s="114">
        <v>13.5</v>
      </c>
      <c r="AY20" s="114">
        <v>13.5</v>
      </c>
      <c r="AZ20" s="114" t="s">
        <v>1080</v>
      </c>
      <c r="BA20" s="114" t="s">
        <v>1080</v>
      </c>
      <c r="BB20" s="114" t="s">
        <v>1080</v>
      </c>
    </row>
    <row r="21" spans="2:54" ht="90" x14ac:dyDescent="0.25">
      <c r="B21" s="38" t="s">
        <v>26</v>
      </c>
      <c r="C21" s="38" t="s">
        <v>23</v>
      </c>
      <c r="D21" s="38" t="s">
        <v>902</v>
      </c>
      <c r="E21" s="38" t="s">
        <v>903</v>
      </c>
      <c r="F21" s="114" t="s">
        <v>24</v>
      </c>
      <c r="G21" s="114" t="s">
        <v>32</v>
      </c>
      <c r="H21" s="114" t="s">
        <v>1080</v>
      </c>
      <c r="I21" s="114" t="s">
        <v>1080</v>
      </c>
      <c r="J21" s="114" t="s">
        <v>1080</v>
      </c>
      <c r="K21" s="114" t="s">
        <v>1080</v>
      </c>
      <c r="L21" s="114" t="s">
        <v>1080</v>
      </c>
      <c r="M21" s="114" t="s">
        <v>1080</v>
      </c>
      <c r="N21" s="114" t="s">
        <v>1080</v>
      </c>
      <c r="O21" s="114" t="s">
        <v>1080</v>
      </c>
      <c r="P21" s="114" t="s">
        <v>1080</v>
      </c>
      <c r="Q21" s="114" t="s">
        <v>1080</v>
      </c>
      <c r="R21" s="114"/>
      <c r="S21" s="114" t="s">
        <v>1231</v>
      </c>
      <c r="T21" s="114">
        <v>0</v>
      </c>
      <c r="U21" s="114">
        <v>0</v>
      </c>
      <c r="V21" s="114">
        <v>3.4</v>
      </c>
      <c r="W21" s="114">
        <v>3.4</v>
      </c>
      <c r="X21" s="114" t="s">
        <v>1080</v>
      </c>
      <c r="Y21" s="114" t="s">
        <v>1080</v>
      </c>
      <c r="Z21" s="114" t="s">
        <v>1080</v>
      </c>
      <c r="AA21" s="114">
        <v>0</v>
      </c>
      <c r="AB21" s="114">
        <v>0</v>
      </c>
      <c r="AC21" s="114">
        <v>9.0258610800000003</v>
      </c>
      <c r="AD21" s="114">
        <v>9.0258610800000003</v>
      </c>
      <c r="AE21" s="114" t="s">
        <v>1080</v>
      </c>
      <c r="AF21" s="114" t="s">
        <v>1080</v>
      </c>
      <c r="AG21" s="114" t="s">
        <v>1080</v>
      </c>
      <c r="AH21" s="114">
        <v>0</v>
      </c>
      <c r="AI21" s="114">
        <v>0</v>
      </c>
      <c r="AJ21" s="114">
        <v>8.7749308799999994</v>
      </c>
      <c r="AK21" s="114">
        <v>8.7749308799999994</v>
      </c>
      <c r="AL21" s="114" t="s">
        <v>1080</v>
      </c>
      <c r="AM21" s="114" t="s">
        <v>1080</v>
      </c>
      <c r="AN21" s="114" t="s">
        <v>1080</v>
      </c>
      <c r="AO21" s="114">
        <v>0</v>
      </c>
      <c r="AP21" s="114">
        <v>0</v>
      </c>
      <c r="AQ21" s="114">
        <v>8.986574727599999</v>
      </c>
      <c r="AR21" s="114">
        <v>8.986574727599999</v>
      </c>
      <c r="AS21" s="114" t="s">
        <v>1080</v>
      </c>
      <c r="AT21" s="114" t="s">
        <v>1080</v>
      </c>
      <c r="AU21" s="114" t="s">
        <v>1080</v>
      </c>
      <c r="AV21" s="114">
        <v>330.38012520000001</v>
      </c>
      <c r="AW21" s="114">
        <v>330.38012520000001</v>
      </c>
      <c r="AX21" s="114">
        <v>9.2561719694279994</v>
      </c>
      <c r="AY21" s="114">
        <v>9.2561719694279994</v>
      </c>
      <c r="AZ21" s="114" t="s">
        <v>1080</v>
      </c>
      <c r="BA21" s="114" t="s">
        <v>1080</v>
      </c>
      <c r="BB21" s="114">
        <v>6</v>
      </c>
    </row>
    <row r="22" spans="2:54" ht="135" x14ac:dyDescent="0.25">
      <c r="B22" s="38" t="s">
        <v>26</v>
      </c>
      <c r="C22" s="38" t="s">
        <v>23</v>
      </c>
      <c r="D22" s="38" t="s">
        <v>904</v>
      </c>
      <c r="E22" s="38" t="s">
        <v>905</v>
      </c>
      <c r="F22" s="114" t="s">
        <v>24</v>
      </c>
      <c r="G22" s="114" t="s">
        <v>39</v>
      </c>
      <c r="H22" s="114" t="s">
        <v>1080</v>
      </c>
      <c r="I22" s="114" t="s">
        <v>1080</v>
      </c>
      <c r="J22" s="114" t="s">
        <v>1080</v>
      </c>
      <c r="K22" s="114" t="s">
        <v>1080</v>
      </c>
      <c r="L22" s="114" t="s">
        <v>1080</v>
      </c>
      <c r="M22" s="114" t="s">
        <v>1080</v>
      </c>
      <c r="N22" s="114" t="s">
        <v>1080</v>
      </c>
      <c r="O22" s="114" t="s">
        <v>1080</v>
      </c>
      <c r="P22" s="114" t="s">
        <v>1080</v>
      </c>
      <c r="Q22" s="114" t="s">
        <v>1080</v>
      </c>
      <c r="R22" s="114"/>
      <c r="S22" s="114" t="s">
        <v>1232</v>
      </c>
      <c r="T22" s="114">
        <v>0</v>
      </c>
      <c r="U22" s="114">
        <v>0</v>
      </c>
      <c r="V22" s="114">
        <v>25</v>
      </c>
      <c r="W22" s="114">
        <v>25</v>
      </c>
      <c r="X22" s="114" t="s">
        <v>1080</v>
      </c>
      <c r="Y22" s="114" t="s">
        <v>1080</v>
      </c>
      <c r="Z22" s="114" t="s">
        <v>1080</v>
      </c>
      <c r="AA22" s="114">
        <v>0</v>
      </c>
      <c r="AB22" s="114">
        <v>0</v>
      </c>
      <c r="AC22" s="114">
        <v>60.821942399999998</v>
      </c>
      <c r="AD22" s="114">
        <v>60.821942399999998</v>
      </c>
      <c r="AE22" s="114" t="s">
        <v>1080</v>
      </c>
      <c r="AF22" s="114" t="s">
        <v>1080</v>
      </c>
      <c r="AG22" s="114" t="s">
        <v>1080</v>
      </c>
      <c r="AH22" s="114">
        <v>0</v>
      </c>
      <c r="AI22" s="114">
        <v>0</v>
      </c>
      <c r="AJ22" s="114">
        <v>59.187539199999996</v>
      </c>
      <c r="AK22" s="114">
        <v>59.187539199999996</v>
      </c>
      <c r="AL22" s="114" t="s">
        <v>1080</v>
      </c>
      <c r="AM22" s="114" t="s">
        <v>1080</v>
      </c>
      <c r="AN22" s="114" t="s">
        <v>1080</v>
      </c>
      <c r="AO22" s="114">
        <v>0</v>
      </c>
      <c r="AP22" s="114">
        <v>0</v>
      </c>
      <c r="AQ22" s="114">
        <v>60.637430436000002</v>
      </c>
      <c r="AR22" s="114">
        <v>60.637430436000002</v>
      </c>
      <c r="AS22" s="114" t="s">
        <v>1080</v>
      </c>
      <c r="AT22" s="114" t="s">
        <v>1080</v>
      </c>
      <c r="AU22" s="114" t="s">
        <v>1080</v>
      </c>
      <c r="AV22" s="114">
        <v>0</v>
      </c>
      <c r="AW22" s="114">
        <v>0</v>
      </c>
      <c r="AX22" s="114">
        <v>62.456553349079996</v>
      </c>
      <c r="AY22" s="114">
        <v>62.456553349079996</v>
      </c>
      <c r="AZ22" s="114" t="s">
        <v>1080</v>
      </c>
      <c r="BA22" s="114" t="s">
        <v>1080</v>
      </c>
      <c r="BB22" s="114" t="s">
        <v>1080</v>
      </c>
    </row>
    <row r="23" spans="2:54" ht="105" x14ac:dyDescent="0.25">
      <c r="B23" s="38" t="s">
        <v>26</v>
      </c>
      <c r="C23" s="38" t="s">
        <v>23</v>
      </c>
      <c r="D23" s="38" t="s">
        <v>906</v>
      </c>
      <c r="E23" s="38" t="s">
        <v>907</v>
      </c>
      <c r="F23" s="114" t="s">
        <v>16</v>
      </c>
      <c r="G23" s="114" t="s">
        <v>28</v>
      </c>
      <c r="H23" s="114">
        <v>2019</v>
      </c>
      <c r="I23" s="114">
        <v>0.4</v>
      </c>
      <c r="J23" s="114" t="s">
        <v>1080</v>
      </c>
      <c r="K23" s="114" t="s">
        <v>1080</v>
      </c>
      <c r="L23" s="114">
        <v>0.4</v>
      </c>
      <c r="M23" s="114">
        <v>0.4</v>
      </c>
      <c r="N23" s="114" t="s">
        <v>1080</v>
      </c>
      <c r="O23" s="114" t="s">
        <v>1169</v>
      </c>
      <c r="P23" s="114" t="s">
        <v>1080</v>
      </c>
      <c r="Q23" s="114" t="s">
        <v>1080</v>
      </c>
      <c r="R23" s="114"/>
      <c r="S23" s="114" t="s">
        <v>1233</v>
      </c>
      <c r="T23" s="114">
        <v>173.7</v>
      </c>
      <c r="U23" s="114">
        <v>173.7</v>
      </c>
      <c r="V23" s="114">
        <v>0</v>
      </c>
      <c r="W23" s="114">
        <v>0</v>
      </c>
      <c r="X23" s="114">
        <v>0.52</v>
      </c>
      <c r="Y23" s="114">
        <v>0.52</v>
      </c>
      <c r="Z23" s="114" t="s">
        <v>1080</v>
      </c>
      <c r="AA23" s="114">
        <v>3057.0883199999998</v>
      </c>
      <c r="AB23" s="114">
        <v>3057.0883199999998</v>
      </c>
      <c r="AC23" s="114">
        <v>0</v>
      </c>
      <c r="AD23" s="114">
        <v>0</v>
      </c>
      <c r="AE23" s="114">
        <v>7.835</v>
      </c>
      <c r="AF23" s="114">
        <v>7.835</v>
      </c>
      <c r="AG23" s="114" t="s">
        <v>1080</v>
      </c>
      <c r="AH23" s="114">
        <v>6156.7160000000003</v>
      </c>
      <c r="AI23" s="114">
        <v>6156.7160000000003</v>
      </c>
      <c r="AJ23" s="114">
        <v>0</v>
      </c>
      <c r="AK23" s="114">
        <v>0</v>
      </c>
      <c r="AL23" s="114">
        <v>12.3</v>
      </c>
      <c r="AM23" s="114">
        <v>12.3</v>
      </c>
      <c r="AN23" s="114" t="s">
        <v>1080</v>
      </c>
      <c r="AO23" s="114">
        <v>6570.3893440185975</v>
      </c>
      <c r="AP23" s="114">
        <v>6570.3893440185975</v>
      </c>
      <c r="AQ23" s="114">
        <v>0</v>
      </c>
      <c r="AR23" s="114">
        <v>0</v>
      </c>
      <c r="AS23" s="114">
        <v>12.9</v>
      </c>
      <c r="AT23" s="114">
        <v>12.9</v>
      </c>
      <c r="AU23" s="114" t="s">
        <v>1080</v>
      </c>
      <c r="AV23" s="114">
        <v>6704.153910534651</v>
      </c>
      <c r="AW23" s="114">
        <v>6704.153910534651</v>
      </c>
      <c r="AX23" s="114">
        <v>0</v>
      </c>
      <c r="AY23" s="114">
        <v>0</v>
      </c>
      <c r="AZ23" s="114">
        <v>12.9</v>
      </c>
      <c r="BA23" s="114">
        <v>12.9</v>
      </c>
      <c r="BB23" s="114" t="s">
        <v>1080</v>
      </c>
    </row>
    <row r="24" spans="2:54" ht="30" x14ac:dyDescent="0.25">
      <c r="B24" s="38" t="s">
        <v>26</v>
      </c>
      <c r="C24" s="38" t="s">
        <v>23</v>
      </c>
      <c r="D24" s="38" t="s">
        <v>908</v>
      </c>
      <c r="E24" s="38" t="s">
        <v>909</v>
      </c>
      <c r="F24" s="114" t="s">
        <v>16</v>
      </c>
      <c r="G24" s="114" t="s">
        <v>28</v>
      </c>
      <c r="H24" s="114">
        <v>2019</v>
      </c>
      <c r="I24" s="114" t="s">
        <v>1080</v>
      </c>
      <c r="J24" s="114" t="s">
        <v>1080</v>
      </c>
      <c r="K24" s="114" t="s">
        <v>1080</v>
      </c>
      <c r="L24" s="114" t="s">
        <v>1080</v>
      </c>
      <c r="M24" s="114" t="s">
        <v>1080</v>
      </c>
      <c r="N24" s="114" t="s">
        <v>1080</v>
      </c>
      <c r="O24" s="114" t="s">
        <v>1080</v>
      </c>
      <c r="P24" s="114" t="s">
        <v>1080</v>
      </c>
      <c r="Q24" s="114" t="s">
        <v>1080</v>
      </c>
      <c r="R24" s="114"/>
      <c r="S24" s="114" t="s">
        <v>1234</v>
      </c>
      <c r="T24" s="114">
        <v>0</v>
      </c>
      <c r="U24" s="114">
        <v>0</v>
      </c>
      <c r="V24" s="114">
        <v>22.3</v>
      </c>
      <c r="W24" s="114">
        <v>22.3</v>
      </c>
      <c r="X24" s="114" t="s">
        <v>1080</v>
      </c>
      <c r="Y24" s="114" t="s">
        <v>1080</v>
      </c>
      <c r="Z24" s="114" t="s">
        <v>1080</v>
      </c>
      <c r="AA24" s="114">
        <v>0</v>
      </c>
      <c r="AB24" s="114">
        <v>0</v>
      </c>
      <c r="AC24" s="114">
        <v>22.456464</v>
      </c>
      <c r="AD24" s="114">
        <v>22.456464</v>
      </c>
      <c r="AE24" s="114" t="s">
        <v>1080</v>
      </c>
      <c r="AF24" s="114" t="s">
        <v>1080</v>
      </c>
      <c r="AG24" s="114" t="s">
        <v>1080</v>
      </c>
      <c r="AH24" s="114">
        <v>0</v>
      </c>
      <c r="AI24" s="114">
        <v>0</v>
      </c>
      <c r="AJ24" s="114">
        <v>29.396364000000002</v>
      </c>
      <c r="AK24" s="114">
        <v>29.396364000000002</v>
      </c>
      <c r="AL24" s="114" t="s">
        <v>1080</v>
      </c>
      <c r="AM24" s="114" t="s">
        <v>1080</v>
      </c>
      <c r="AN24" s="114" t="s">
        <v>1080</v>
      </c>
      <c r="AO24" s="114">
        <v>0</v>
      </c>
      <c r="AP24" s="114">
        <v>0</v>
      </c>
      <c r="AQ24" s="114">
        <v>30.138142727999998</v>
      </c>
      <c r="AR24" s="114">
        <v>30.138142727999998</v>
      </c>
      <c r="AS24" s="114" t="s">
        <v>1080</v>
      </c>
      <c r="AT24" s="114" t="s">
        <v>1080</v>
      </c>
      <c r="AU24" s="114" t="s">
        <v>1080</v>
      </c>
      <c r="AV24" s="114">
        <v>0</v>
      </c>
      <c r="AW24" s="114">
        <v>0</v>
      </c>
      <c r="AX24" s="114">
        <v>31.042287009839999</v>
      </c>
      <c r="AY24" s="114">
        <v>31.042287009839999</v>
      </c>
      <c r="AZ24" s="114" t="s">
        <v>1080</v>
      </c>
      <c r="BA24" s="114" t="s">
        <v>1080</v>
      </c>
      <c r="BB24" s="114" t="s">
        <v>1080</v>
      </c>
    </row>
    <row r="25" spans="2:54" ht="60" x14ac:dyDescent="0.25">
      <c r="B25" s="38" t="s">
        <v>26</v>
      </c>
      <c r="C25" s="38" t="s">
        <v>23</v>
      </c>
      <c r="D25" s="38" t="s">
        <v>910</v>
      </c>
      <c r="E25" s="38" t="s">
        <v>911</v>
      </c>
      <c r="F25" s="114" t="s">
        <v>24</v>
      </c>
      <c r="G25" s="114" t="s">
        <v>20</v>
      </c>
      <c r="H25" s="114" t="s">
        <v>1080</v>
      </c>
      <c r="I25" s="114" t="s">
        <v>1080</v>
      </c>
      <c r="J25" s="114" t="s">
        <v>1080</v>
      </c>
      <c r="K25" s="114" t="s">
        <v>1080</v>
      </c>
      <c r="L25" s="114" t="s">
        <v>1080</v>
      </c>
      <c r="M25" s="114" t="s">
        <v>1080</v>
      </c>
      <c r="N25" s="114" t="s">
        <v>1080</v>
      </c>
      <c r="O25" s="114" t="s">
        <v>1080</v>
      </c>
      <c r="P25" s="114" t="s">
        <v>1080</v>
      </c>
      <c r="Q25" s="114" t="s">
        <v>1080</v>
      </c>
      <c r="R25" s="114"/>
      <c r="S25" s="114" t="s">
        <v>1235</v>
      </c>
      <c r="T25" s="114">
        <v>0</v>
      </c>
      <c r="U25" s="114">
        <v>0</v>
      </c>
      <c r="V25" s="114">
        <v>39.1</v>
      </c>
      <c r="W25" s="114">
        <v>39.1</v>
      </c>
      <c r="X25" s="114" t="s">
        <v>1080</v>
      </c>
      <c r="Y25" s="114" t="s">
        <v>1080</v>
      </c>
      <c r="Z25" s="114" t="s">
        <v>1080</v>
      </c>
      <c r="AA25" s="114">
        <v>0</v>
      </c>
      <c r="AB25" s="114">
        <v>0</v>
      </c>
      <c r="AC25" s="114">
        <v>39.298812000000005</v>
      </c>
      <c r="AD25" s="114">
        <v>39.298812000000005</v>
      </c>
      <c r="AE25" s="114" t="s">
        <v>1080</v>
      </c>
      <c r="AF25" s="114" t="s">
        <v>1080</v>
      </c>
      <c r="AG25" s="114" t="s">
        <v>1080</v>
      </c>
      <c r="AH25" s="114">
        <v>0</v>
      </c>
      <c r="AI25" s="114">
        <v>0</v>
      </c>
      <c r="AJ25" s="114">
        <v>51.443637000000003</v>
      </c>
      <c r="AK25" s="114">
        <v>51.443637000000003</v>
      </c>
      <c r="AL25" s="114" t="s">
        <v>1080</v>
      </c>
      <c r="AM25" s="114" t="s">
        <v>1080</v>
      </c>
      <c r="AN25" s="114" t="s">
        <v>1080</v>
      </c>
      <c r="AO25" s="114">
        <v>0</v>
      </c>
      <c r="AP25" s="114">
        <v>0</v>
      </c>
      <c r="AQ25" s="114">
        <v>52.741749774000006</v>
      </c>
      <c r="AR25" s="114">
        <v>52.741749774000006</v>
      </c>
      <c r="AS25" s="114" t="s">
        <v>1080</v>
      </c>
      <c r="AT25" s="114" t="s">
        <v>1080</v>
      </c>
      <c r="AU25" s="114" t="s">
        <v>1080</v>
      </c>
      <c r="AV25" s="114">
        <v>0</v>
      </c>
      <c r="AW25" s="114">
        <v>0</v>
      </c>
      <c r="AX25" s="114">
        <v>54.324002267220003</v>
      </c>
      <c r="AY25" s="114">
        <v>54.324002267220003</v>
      </c>
      <c r="AZ25" s="114" t="s">
        <v>1080</v>
      </c>
      <c r="BA25" s="114" t="s">
        <v>1080</v>
      </c>
      <c r="BB25" s="114" t="s">
        <v>1080</v>
      </c>
    </row>
    <row r="26" spans="2:54" ht="45" x14ac:dyDescent="0.25">
      <c r="B26" s="38" t="s">
        <v>26</v>
      </c>
      <c r="C26" s="38" t="s">
        <v>23</v>
      </c>
      <c r="D26" s="38" t="s">
        <v>912</v>
      </c>
      <c r="E26" s="38" t="s">
        <v>913</v>
      </c>
      <c r="F26" s="114" t="s">
        <v>24</v>
      </c>
      <c r="G26" s="114" t="s">
        <v>28</v>
      </c>
      <c r="H26" s="114">
        <v>2018</v>
      </c>
      <c r="I26" s="114">
        <v>0.09</v>
      </c>
      <c r="J26" s="114" t="s">
        <v>1080</v>
      </c>
      <c r="K26" s="114" t="s">
        <v>1080</v>
      </c>
      <c r="L26" s="114">
        <v>0.09</v>
      </c>
      <c r="M26" s="114">
        <v>0.09</v>
      </c>
      <c r="N26" s="114" t="s">
        <v>1203</v>
      </c>
      <c r="O26" s="114" t="s">
        <v>1080</v>
      </c>
      <c r="P26" s="114" t="s">
        <v>1177</v>
      </c>
      <c r="Q26" s="114" t="s">
        <v>1171</v>
      </c>
      <c r="R26" s="114"/>
      <c r="S26" s="114" t="s">
        <v>1236</v>
      </c>
      <c r="T26" s="114">
        <v>436.9</v>
      </c>
      <c r="U26" s="114">
        <v>436.9</v>
      </c>
      <c r="V26" s="114">
        <v>0</v>
      </c>
      <c r="W26" s="114">
        <v>0</v>
      </c>
      <c r="X26" s="114" t="s">
        <v>1080</v>
      </c>
      <c r="Y26" s="114" t="s">
        <v>1080</v>
      </c>
      <c r="Z26" s="114" t="s">
        <v>1080</v>
      </c>
      <c r="AA26" s="114">
        <v>597.15222000000006</v>
      </c>
      <c r="AB26" s="114">
        <v>597.15222000000006</v>
      </c>
      <c r="AC26" s="114">
        <v>0</v>
      </c>
      <c r="AD26" s="114">
        <v>0</v>
      </c>
      <c r="AE26" s="114" t="s">
        <v>1080</v>
      </c>
      <c r="AF26" s="114" t="s">
        <v>1080</v>
      </c>
      <c r="AG26" s="114" t="s">
        <v>1080</v>
      </c>
      <c r="AH26" s="114">
        <v>569.41141000000016</v>
      </c>
      <c r="AI26" s="114">
        <v>569.41141000000016</v>
      </c>
      <c r="AJ26" s="114">
        <v>0</v>
      </c>
      <c r="AK26" s="114">
        <v>0</v>
      </c>
      <c r="AL26" s="114" t="s">
        <v>1080</v>
      </c>
      <c r="AM26" s="114" t="s">
        <v>1080</v>
      </c>
      <c r="AN26" s="114" t="s">
        <v>1080</v>
      </c>
      <c r="AO26" s="114">
        <v>400</v>
      </c>
      <c r="AP26" s="114">
        <v>400</v>
      </c>
      <c r="AQ26" s="114">
        <v>0</v>
      </c>
      <c r="AR26" s="114">
        <v>0</v>
      </c>
      <c r="AS26" s="114" t="s">
        <v>1080</v>
      </c>
      <c r="AT26" s="114" t="s">
        <v>1080</v>
      </c>
      <c r="AU26" s="114" t="s">
        <v>1080</v>
      </c>
      <c r="AV26" s="114">
        <v>822.27995734537046</v>
      </c>
      <c r="AW26" s="114">
        <v>822.27995734537046</v>
      </c>
      <c r="AX26" s="114">
        <v>0</v>
      </c>
      <c r="AY26" s="114">
        <v>0</v>
      </c>
      <c r="AZ26" s="114" t="s">
        <v>1080</v>
      </c>
      <c r="BA26" s="114" t="s">
        <v>1080</v>
      </c>
      <c r="BB26" s="114" t="s">
        <v>1080</v>
      </c>
    </row>
    <row r="27" spans="2:54" ht="45" x14ac:dyDescent="0.25">
      <c r="B27" s="38" t="s">
        <v>26</v>
      </c>
      <c r="C27" s="38" t="s">
        <v>23</v>
      </c>
      <c r="D27" s="38" t="s">
        <v>914</v>
      </c>
      <c r="E27" s="38" t="s">
        <v>915</v>
      </c>
      <c r="F27" s="114" t="s">
        <v>24</v>
      </c>
      <c r="G27" s="114" t="s">
        <v>20</v>
      </c>
      <c r="H27" s="114">
        <v>2018</v>
      </c>
      <c r="I27" s="114">
        <v>0.09</v>
      </c>
      <c r="J27" s="114" t="s">
        <v>1080</v>
      </c>
      <c r="K27" s="114" t="s">
        <v>1080</v>
      </c>
      <c r="L27" s="114">
        <v>0.09</v>
      </c>
      <c r="M27" s="114">
        <v>0.09</v>
      </c>
      <c r="N27" s="114" t="s">
        <v>1204</v>
      </c>
      <c r="O27" s="114" t="s">
        <v>1080</v>
      </c>
      <c r="P27" s="114" t="s">
        <v>1170</v>
      </c>
      <c r="Q27" s="114" t="s">
        <v>1171</v>
      </c>
      <c r="R27" s="114"/>
      <c r="S27" s="114" t="s">
        <v>1237</v>
      </c>
      <c r="T27" s="114">
        <v>898.7</v>
      </c>
      <c r="U27" s="114">
        <v>898.7</v>
      </c>
      <c r="V27" s="114">
        <v>0</v>
      </c>
      <c r="W27" s="114">
        <v>0</v>
      </c>
      <c r="X27" s="114" t="s">
        <v>1080</v>
      </c>
      <c r="Y27" s="114" t="s">
        <v>1080</v>
      </c>
      <c r="Z27" s="114">
        <v>283</v>
      </c>
      <c r="AA27" s="114">
        <v>3559483.68</v>
      </c>
      <c r="AB27" s="114">
        <v>3559483.68</v>
      </c>
      <c r="AC27" s="114">
        <v>0</v>
      </c>
      <c r="AD27" s="114">
        <v>0</v>
      </c>
      <c r="AE27" s="114" t="s">
        <v>1080</v>
      </c>
      <c r="AF27" s="114" t="s">
        <v>1080</v>
      </c>
      <c r="AG27" s="114">
        <v>1960</v>
      </c>
      <c r="AH27" s="114">
        <v>1486.5929699999999</v>
      </c>
      <c r="AI27" s="114">
        <v>1486.5929699999999</v>
      </c>
      <c r="AJ27" s="114">
        <v>0</v>
      </c>
      <c r="AK27" s="114">
        <v>0</v>
      </c>
      <c r="AL27" s="114" t="s">
        <v>1080</v>
      </c>
      <c r="AM27" s="114" t="s">
        <v>1080</v>
      </c>
      <c r="AN27" s="114">
        <v>862</v>
      </c>
      <c r="AO27" s="114">
        <v>0</v>
      </c>
      <c r="AP27" s="114">
        <v>0</v>
      </c>
      <c r="AQ27" s="114">
        <v>0</v>
      </c>
      <c r="AR27" s="114">
        <v>0</v>
      </c>
      <c r="AS27" s="114" t="s">
        <v>1080</v>
      </c>
      <c r="AT27" s="114" t="s">
        <v>1080</v>
      </c>
      <c r="AU27" s="114" t="s">
        <v>1080</v>
      </c>
      <c r="AV27" s="114">
        <v>0</v>
      </c>
      <c r="AW27" s="114">
        <v>0</v>
      </c>
      <c r="AX27" s="114">
        <v>0</v>
      </c>
      <c r="AY27" s="114">
        <v>0</v>
      </c>
      <c r="AZ27" s="114" t="s">
        <v>1080</v>
      </c>
      <c r="BA27" s="114" t="s">
        <v>1080</v>
      </c>
      <c r="BB27" s="114" t="s">
        <v>1080</v>
      </c>
    </row>
    <row r="28" spans="2:54" ht="30" x14ac:dyDescent="0.25">
      <c r="B28" s="38" t="s">
        <v>26</v>
      </c>
      <c r="C28" s="38" t="s">
        <v>23</v>
      </c>
      <c r="D28" s="38" t="s">
        <v>916</v>
      </c>
      <c r="E28" s="38" t="s">
        <v>917</v>
      </c>
      <c r="F28" s="114" t="s">
        <v>20</v>
      </c>
      <c r="G28" s="114" t="s">
        <v>24</v>
      </c>
      <c r="H28" s="114" t="s">
        <v>1080</v>
      </c>
      <c r="I28" s="114" t="s">
        <v>1080</v>
      </c>
      <c r="J28" s="114" t="s">
        <v>1080</v>
      </c>
      <c r="K28" s="114" t="s">
        <v>1080</v>
      </c>
      <c r="L28" s="114" t="s">
        <v>1080</v>
      </c>
      <c r="M28" s="114" t="s">
        <v>1080</v>
      </c>
      <c r="N28" s="114" t="s">
        <v>1080</v>
      </c>
      <c r="O28" s="114" t="s">
        <v>1080</v>
      </c>
      <c r="P28" s="114" t="s">
        <v>1080</v>
      </c>
      <c r="Q28" s="114" t="s">
        <v>1080</v>
      </c>
      <c r="R28" s="114"/>
      <c r="S28" s="114"/>
      <c r="T28" s="114">
        <v>0</v>
      </c>
      <c r="U28" s="114">
        <v>0</v>
      </c>
      <c r="V28" s="114">
        <v>0</v>
      </c>
      <c r="W28" s="114">
        <v>0</v>
      </c>
      <c r="X28" s="114" t="s">
        <v>1080</v>
      </c>
      <c r="Y28" s="114" t="s">
        <v>1080</v>
      </c>
      <c r="Z28" s="114" t="s">
        <v>1080</v>
      </c>
      <c r="AA28" s="114">
        <v>0</v>
      </c>
      <c r="AB28" s="114">
        <v>0</v>
      </c>
      <c r="AC28" s="114">
        <v>0</v>
      </c>
      <c r="AD28" s="114">
        <v>0</v>
      </c>
      <c r="AE28" s="114" t="s">
        <v>1080</v>
      </c>
      <c r="AF28" s="114" t="s">
        <v>1080</v>
      </c>
      <c r="AG28" s="114" t="s">
        <v>1080</v>
      </c>
      <c r="AH28" s="114">
        <v>0</v>
      </c>
      <c r="AI28" s="114">
        <v>0</v>
      </c>
      <c r="AJ28" s="114">
        <v>0</v>
      </c>
      <c r="AK28" s="114">
        <v>0</v>
      </c>
      <c r="AL28" s="114" t="s">
        <v>1080</v>
      </c>
      <c r="AM28" s="114" t="s">
        <v>1080</v>
      </c>
      <c r="AN28" s="114" t="s">
        <v>1080</v>
      </c>
      <c r="AO28" s="114">
        <v>0</v>
      </c>
      <c r="AP28" s="114">
        <v>0</v>
      </c>
      <c r="AQ28" s="114">
        <v>0</v>
      </c>
      <c r="AR28" s="114">
        <v>0</v>
      </c>
      <c r="AS28" s="114" t="s">
        <v>1080</v>
      </c>
      <c r="AT28" s="114" t="s">
        <v>1080</v>
      </c>
      <c r="AU28" s="114" t="s">
        <v>1080</v>
      </c>
      <c r="AV28" s="129">
        <v>711.1</v>
      </c>
      <c r="AW28" s="129">
        <v>711.1</v>
      </c>
      <c r="AX28" s="114">
        <v>0</v>
      </c>
      <c r="AY28" s="114">
        <v>0</v>
      </c>
      <c r="AZ28" s="114" t="s">
        <v>1080</v>
      </c>
      <c r="BA28" s="114" t="s">
        <v>1080</v>
      </c>
      <c r="BB28" s="114">
        <v>13</v>
      </c>
    </row>
    <row r="29" spans="2:54" ht="105" x14ac:dyDescent="0.25">
      <c r="B29" s="38" t="s">
        <v>26</v>
      </c>
      <c r="C29" s="38" t="s">
        <v>23</v>
      </c>
      <c r="D29" s="38" t="s">
        <v>918</v>
      </c>
      <c r="E29" s="38" t="s">
        <v>919</v>
      </c>
      <c r="F29" s="114" t="s">
        <v>24</v>
      </c>
      <c r="G29" s="114" t="s">
        <v>28</v>
      </c>
      <c r="H29" s="114">
        <v>2019</v>
      </c>
      <c r="I29" s="114">
        <v>0.26</v>
      </c>
      <c r="J29" s="114" t="s">
        <v>1080</v>
      </c>
      <c r="K29" s="114" t="s">
        <v>1080</v>
      </c>
      <c r="L29" s="114">
        <v>0.26</v>
      </c>
      <c r="M29" s="114">
        <v>0.26</v>
      </c>
      <c r="N29" s="114" t="s">
        <v>1203</v>
      </c>
      <c r="O29" s="114" t="s">
        <v>1080</v>
      </c>
      <c r="P29" s="114" t="s">
        <v>1177</v>
      </c>
      <c r="Q29" s="114" t="s">
        <v>1080</v>
      </c>
      <c r="R29" s="114"/>
      <c r="S29" s="114" t="s">
        <v>1238</v>
      </c>
      <c r="T29" s="114">
        <v>412.5</v>
      </c>
      <c r="U29" s="114">
        <v>412.5</v>
      </c>
      <c r="V29" s="114">
        <v>0</v>
      </c>
      <c r="W29" s="114">
        <v>0</v>
      </c>
      <c r="X29" s="114" t="s">
        <v>1080</v>
      </c>
      <c r="Y29" s="114" t="s">
        <v>1080</v>
      </c>
      <c r="Z29" s="114" t="s">
        <v>1080</v>
      </c>
      <c r="AA29" s="114">
        <v>1253.2472299999999</v>
      </c>
      <c r="AB29" s="114">
        <v>1253.2472299999999</v>
      </c>
      <c r="AC29" s="114">
        <v>0</v>
      </c>
      <c r="AD29" s="114">
        <v>0</v>
      </c>
      <c r="AE29" s="114" t="s">
        <v>1080</v>
      </c>
      <c r="AF29" s="114" t="s">
        <v>1080</v>
      </c>
      <c r="AG29" s="114" t="s">
        <v>1080</v>
      </c>
      <c r="AH29" s="114">
        <v>3129.95</v>
      </c>
      <c r="AI29" s="114">
        <v>3129.95</v>
      </c>
      <c r="AJ29" s="114">
        <v>0</v>
      </c>
      <c r="AK29" s="114">
        <v>0</v>
      </c>
      <c r="AL29" s="114" t="s">
        <v>1080</v>
      </c>
      <c r="AM29" s="114" t="s">
        <v>1080</v>
      </c>
      <c r="AN29" s="114" t="s">
        <v>1080</v>
      </c>
      <c r="AO29" s="114">
        <v>210</v>
      </c>
      <c r="AP29" s="114">
        <v>210</v>
      </c>
      <c r="AQ29" s="114">
        <v>0</v>
      </c>
      <c r="AR29" s="114">
        <v>0</v>
      </c>
      <c r="AS29" s="114" t="s">
        <v>1080</v>
      </c>
      <c r="AT29" s="114" t="s">
        <v>1080</v>
      </c>
      <c r="AU29" s="114" t="s">
        <v>1080</v>
      </c>
      <c r="AV29" s="129">
        <v>654.1</v>
      </c>
      <c r="AW29" s="129">
        <v>654.1</v>
      </c>
      <c r="AX29" s="114">
        <v>0</v>
      </c>
      <c r="AY29" s="114">
        <v>0</v>
      </c>
      <c r="AZ29" s="114" t="s">
        <v>1080</v>
      </c>
      <c r="BA29" s="114" t="s">
        <v>1080</v>
      </c>
      <c r="BB29" s="114">
        <v>3</v>
      </c>
    </row>
    <row r="30" spans="2:54" ht="30" x14ac:dyDescent="0.25">
      <c r="B30" s="38" t="s">
        <v>26</v>
      </c>
      <c r="C30" s="38" t="s">
        <v>23</v>
      </c>
      <c r="D30" s="38" t="s">
        <v>920</v>
      </c>
      <c r="E30" s="38" t="s">
        <v>921</v>
      </c>
      <c r="F30" s="114" t="s">
        <v>24</v>
      </c>
      <c r="G30" s="114" t="s">
        <v>28</v>
      </c>
      <c r="H30" s="114" t="s">
        <v>1080</v>
      </c>
      <c r="I30" s="114" t="s">
        <v>1080</v>
      </c>
      <c r="J30" s="114" t="s">
        <v>1080</v>
      </c>
      <c r="K30" s="114" t="s">
        <v>1080</v>
      </c>
      <c r="L30" s="114" t="s">
        <v>1080</v>
      </c>
      <c r="M30" s="114" t="s">
        <v>1080</v>
      </c>
      <c r="N30" s="114" t="s">
        <v>1080</v>
      </c>
      <c r="O30" s="114" t="s">
        <v>1080</v>
      </c>
      <c r="P30" s="114" t="s">
        <v>1177</v>
      </c>
      <c r="Q30" s="114" t="s">
        <v>1080</v>
      </c>
      <c r="R30" s="114"/>
      <c r="S30" s="114" t="s">
        <v>1239</v>
      </c>
      <c r="T30" s="114">
        <v>0</v>
      </c>
      <c r="U30" s="114">
        <v>0</v>
      </c>
      <c r="V30" s="114">
        <v>4.8</v>
      </c>
      <c r="W30" s="114">
        <v>4.8</v>
      </c>
      <c r="X30" s="114" t="s">
        <v>1080</v>
      </c>
      <c r="Y30" s="114" t="s">
        <v>1080</v>
      </c>
      <c r="Z30" s="114" t="s">
        <v>1080</v>
      </c>
      <c r="AA30" s="114">
        <v>0</v>
      </c>
      <c r="AB30" s="114">
        <v>0</v>
      </c>
      <c r="AC30" s="114">
        <v>12.786636529999999</v>
      </c>
      <c r="AD30" s="114">
        <v>12.786636529999999</v>
      </c>
      <c r="AE30" s="114" t="s">
        <v>1080</v>
      </c>
      <c r="AF30" s="114" t="s">
        <v>1080</v>
      </c>
      <c r="AG30" s="114" t="s">
        <v>1080</v>
      </c>
      <c r="AH30" s="114">
        <v>0</v>
      </c>
      <c r="AI30" s="114">
        <v>0</v>
      </c>
      <c r="AJ30" s="114">
        <v>12.43115208</v>
      </c>
      <c r="AK30" s="114">
        <v>12.43115208</v>
      </c>
      <c r="AL30" s="114" t="s">
        <v>1080</v>
      </c>
      <c r="AM30" s="114" t="s">
        <v>1080</v>
      </c>
      <c r="AN30" s="114" t="s">
        <v>1080</v>
      </c>
      <c r="AO30" s="114">
        <v>0</v>
      </c>
      <c r="AP30" s="114">
        <v>0</v>
      </c>
      <c r="AQ30" s="114">
        <v>12.730980864099999</v>
      </c>
      <c r="AR30" s="114">
        <v>12.730980864099999</v>
      </c>
      <c r="AS30" s="114" t="s">
        <v>1080</v>
      </c>
      <c r="AT30" s="114" t="s">
        <v>1080</v>
      </c>
      <c r="AU30" s="114" t="s">
        <v>1080</v>
      </c>
      <c r="AV30" s="114">
        <v>0</v>
      </c>
      <c r="AW30" s="114">
        <v>0</v>
      </c>
      <c r="AX30" s="114">
        <v>13.112910290023001</v>
      </c>
      <c r="AY30" s="114">
        <v>13.112910290023001</v>
      </c>
      <c r="AZ30" s="114" t="s">
        <v>1080</v>
      </c>
      <c r="BA30" s="114" t="s">
        <v>1080</v>
      </c>
      <c r="BB30" s="114" t="s">
        <v>1080</v>
      </c>
    </row>
    <row r="31" spans="2:54" ht="45" x14ac:dyDescent="0.25">
      <c r="B31" s="38" t="s">
        <v>26</v>
      </c>
      <c r="C31" s="38" t="s">
        <v>23</v>
      </c>
      <c r="D31" s="38" t="s">
        <v>922</v>
      </c>
      <c r="E31" s="38" t="s">
        <v>923</v>
      </c>
      <c r="F31" s="114" t="s">
        <v>39</v>
      </c>
      <c r="G31" s="114" t="s">
        <v>24</v>
      </c>
      <c r="H31" s="114" t="s">
        <v>1080</v>
      </c>
      <c r="I31" s="114" t="s">
        <v>1080</v>
      </c>
      <c r="J31" s="114" t="s">
        <v>1080</v>
      </c>
      <c r="K31" s="114" t="s">
        <v>1080</v>
      </c>
      <c r="L31" s="114" t="s">
        <v>1080</v>
      </c>
      <c r="M31" s="114" t="s">
        <v>1080</v>
      </c>
      <c r="N31" s="114" t="s">
        <v>1080</v>
      </c>
      <c r="O31" s="114" t="s">
        <v>1080</v>
      </c>
      <c r="P31" s="114" t="s">
        <v>1080</v>
      </c>
      <c r="Q31" s="114" t="s">
        <v>1080</v>
      </c>
      <c r="R31" s="114"/>
      <c r="S31" s="114"/>
      <c r="T31" s="114">
        <v>0</v>
      </c>
      <c r="U31" s="114">
        <v>0</v>
      </c>
      <c r="V31" s="114">
        <v>0</v>
      </c>
      <c r="W31" s="114">
        <v>0</v>
      </c>
      <c r="X31" s="114" t="s">
        <v>1080</v>
      </c>
      <c r="Y31" s="114" t="s">
        <v>1080</v>
      </c>
      <c r="Z31" s="114" t="s">
        <v>1080</v>
      </c>
      <c r="AA31" s="114">
        <v>0</v>
      </c>
      <c r="AB31" s="114">
        <v>0</v>
      </c>
      <c r="AC31" s="114">
        <v>0</v>
      </c>
      <c r="AD31" s="114">
        <v>0</v>
      </c>
      <c r="AE31" s="114" t="s">
        <v>1080</v>
      </c>
      <c r="AF31" s="114" t="s">
        <v>1080</v>
      </c>
      <c r="AG31" s="114" t="s">
        <v>1080</v>
      </c>
      <c r="AH31" s="114">
        <v>0</v>
      </c>
      <c r="AI31" s="114">
        <v>0</v>
      </c>
      <c r="AJ31" s="114">
        <v>0</v>
      </c>
      <c r="AK31" s="114">
        <v>0</v>
      </c>
      <c r="AL31" s="114" t="s">
        <v>1080</v>
      </c>
      <c r="AM31" s="114" t="s">
        <v>1080</v>
      </c>
      <c r="AN31" s="114" t="s">
        <v>1080</v>
      </c>
      <c r="AO31" s="114">
        <v>0</v>
      </c>
      <c r="AP31" s="114">
        <v>0</v>
      </c>
      <c r="AQ31" s="114">
        <v>0</v>
      </c>
      <c r="AR31" s="114">
        <v>0</v>
      </c>
      <c r="AS31" s="114" t="s">
        <v>1080</v>
      </c>
      <c r="AT31" s="114" t="s">
        <v>1080</v>
      </c>
      <c r="AU31" s="114" t="s">
        <v>1080</v>
      </c>
      <c r="AV31" s="114">
        <v>0</v>
      </c>
      <c r="AW31" s="114">
        <v>0</v>
      </c>
      <c r="AX31" s="114">
        <v>0</v>
      </c>
      <c r="AY31" s="114">
        <v>0</v>
      </c>
      <c r="AZ31" s="114" t="s">
        <v>1080</v>
      </c>
      <c r="BA31" s="114" t="s">
        <v>1080</v>
      </c>
      <c r="BB31" s="114" t="s">
        <v>1080</v>
      </c>
    </row>
    <row r="32" spans="2:54" ht="30" x14ac:dyDescent="0.25">
      <c r="B32" s="38" t="s">
        <v>26</v>
      </c>
      <c r="C32" s="38" t="s">
        <v>23</v>
      </c>
      <c r="D32" s="38" t="s">
        <v>924</v>
      </c>
      <c r="E32" s="38" t="s">
        <v>925</v>
      </c>
      <c r="F32" s="114" t="s">
        <v>20</v>
      </c>
      <c r="G32" s="114" t="s">
        <v>24</v>
      </c>
      <c r="H32" s="114">
        <v>2019</v>
      </c>
      <c r="I32" s="114">
        <v>0.01</v>
      </c>
      <c r="J32" s="114" t="s">
        <v>1080</v>
      </c>
      <c r="K32" s="114" t="s">
        <v>1080</v>
      </c>
      <c r="L32" s="114">
        <v>0.01</v>
      </c>
      <c r="M32" s="114">
        <v>0.01</v>
      </c>
      <c r="N32" s="114" t="s">
        <v>1080</v>
      </c>
      <c r="O32" s="114" t="s">
        <v>1169</v>
      </c>
      <c r="P32" s="114" t="s">
        <v>1170</v>
      </c>
      <c r="Q32" s="114" t="s">
        <v>1171</v>
      </c>
      <c r="R32" s="114"/>
      <c r="S32" s="114"/>
      <c r="T32" s="114">
        <v>0</v>
      </c>
      <c r="U32" s="114">
        <v>0</v>
      </c>
      <c r="V32" s="114">
        <v>37.4</v>
      </c>
      <c r="W32" s="114">
        <v>37.4</v>
      </c>
      <c r="X32" s="114" t="s">
        <v>1080</v>
      </c>
      <c r="Y32" s="114" t="s">
        <v>1080</v>
      </c>
      <c r="Z32" s="114" t="s">
        <v>1080</v>
      </c>
      <c r="AA32" s="114">
        <v>669.71156999999994</v>
      </c>
      <c r="AB32" s="114">
        <v>669.71156999999994</v>
      </c>
      <c r="AC32" s="114">
        <v>97.969588600000009</v>
      </c>
      <c r="AD32" s="114">
        <v>97.969588600000009</v>
      </c>
      <c r="AE32" s="114" t="s">
        <v>1080</v>
      </c>
      <c r="AF32" s="114" t="s">
        <v>1080</v>
      </c>
      <c r="AG32" s="114" t="s">
        <v>1080</v>
      </c>
      <c r="AH32" s="114">
        <v>1674.5764900000001</v>
      </c>
      <c r="AI32" s="114">
        <v>1674.5764900000001</v>
      </c>
      <c r="AJ32" s="114">
        <v>95.315286950000015</v>
      </c>
      <c r="AK32" s="114">
        <v>95.315286950000015</v>
      </c>
      <c r="AL32" s="114" t="s">
        <v>1080</v>
      </c>
      <c r="AM32" s="114" t="s">
        <v>1080</v>
      </c>
      <c r="AN32" s="114" t="s">
        <v>1080</v>
      </c>
      <c r="AO32" s="114">
        <v>0</v>
      </c>
      <c r="AP32" s="114">
        <v>0</v>
      </c>
      <c r="AQ32" s="114">
        <v>97.621974638500006</v>
      </c>
      <c r="AR32" s="114">
        <v>97.621974638500006</v>
      </c>
      <c r="AS32" s="114" t="s">
        <v>1080</v>
      </c>
      <c r="AT32" s="114" t="s">
        <v>1080</v>
      </c>
      <c r="AU32" s="114" t="s">
        <v>1080</v>
      </c>
      <c r="AV32" s="114">
        <v>0</v>
      </c>
      <c r="AW32" s="114">
        <v>0</v>
      </c>
      <c r="AX32" s="114">
        <v>100.550633877655</v>
      </c>
      <c r="AY32" s="114">
        <v>100.550633877655</v>
      </c>
      <c r="AZ32" s="114" t="s">
        <v>1080</v>
      </c>
      <c r="BA32" s="114" t="s">
        <v>1080</v>
      </c>
      <c r="BB32" s="114" t="s">
        <v>1080</v>
      </c>
    </row>
    <row r="33" spans="2:54" ht="45" x14ac:dyDescent="0.25">
      <c r="B33" s="38" t="s">
        <v>26</v>
      </c>
      <c r="C33" s="38" t="s">
        <v>23</v>
      </c>
      <c r="D33" s="38" t="s">
        <v>926</v>
      </c>
      <c r="E33" s="38" t="s">
        <v>927</v>
      </c>
      <c r="F33" s="114" t="s">
        <v>24</v>
      </c>
      <c r="G33" s="114" t="s">
        <v>32</v>
      </c>
      <c r="H33" s="114">
        <v>2018</v>
      </c>
      <c r="I33" s="114">
        <v>0.36</v>
      </c>
      <c r="J33" s="114" t="s">
        <v>1080</v>
      </c>
      <c r="K33" s="114" t="s">
        <v>1080</v>
      </c>
      <c r="L33" s="114">
        <v>0.36</v>
      </c>
      <c r="M33" s="114">
        <v>0.36</v>
      </c>
      <c r="N33" s="114" t="s">
        <v>1175</v>
      </c>
      <c r="O33" s="114" t="s">
        <v>1080</v>
      </c>
      <c r="P33" s="114" t="s">
        <v>1177</v>
      </c>
      <c r="Q33" s="114" t="s">
        <v>1171</v>
      </c>
      <c r="R33" s="114"/>
      <c r="S33" s="114"/>
      <c r="T33" s="114">
        <v>4841.8</v>
      </c>
      <c r="U33" s="114">
        <v>4841.8</v>
      </c>
      <c r="V33" s="114">
        <v>0</v>
      </c>
      <c r="W33" s="114">
        <v>0</v>
      </c>
      <c r="X33" s="114" t="s">
        <v>1080</v>
      </c>
      <c r="Y33" s="114" t="s">
        <v>1080</v>
      </c>
      <c r="Z33" s="114">
        <v>371</v>
      </c>
      <c r="AA33" s="114">
        <v>2419.4215819999999</v>
      </c>
      <c r="AB33" s="114">
        <v>2419.4215819999999</v>
      </c>
      <c r="AC33" s="114">
        <v>0</v>
      </c>
      <c r="AD33" s="114">
        <v>0</v>
      </c>
      <c r="AE33" s="114" t="s">
        <v>1080</v>
      </c>
      <c r="AF33" s="114" t="s">
        <v>1080</v>
      </c>
      <c r="AG33" s="114">
        <v>243</v>
      </c>
      <c r="AH33" s="114">
        <v>1727.5208499999999</v>
      </c>
      <c r="AI33" s="114">
        <v>1727.5208499999999</v>
      </c>
      <c r="AJ33" s="114">
        <v>0</v>
      </c>
      <c r="AK33" s="114">
        <v>0</v>
      </c>
      <c r="AL33" s="114" t="s">
        <v>1080</v>
      </c>
      <c r="AM33" s="114" t="s">
        <v>1080</v>
      </c>
      <c r="AN33" s="114">
        <v>223</v>
      </c>
      <c r="AO33" s="114">
        <v>1216.1600000000001</v>
      </c>
      <c r="AP33" s="114">
        <v>1216.1600000000001</v>
      </c>
      <c r="AQ33" s="114">
        <v>0</v>
      </c>
      <c r="AR33" s="114">
        <v>0</v>
      </c>
      <c r="AS33" s="114" t="s">
        <v>1080</v>
      </c>
      <c r="AT33" s="114" t="s">
        <v>1080</v>
      </c>
      <c r="AU33" s="114">
        <v>165</v>
      </c>
      <c r="AV33" s="114">
        <v>0</v>
      </c>
      <c r="AW33" s="114">
        <v>0</v>
      </c>
      <c r="AX33" s="114">
        <v>0</v>
      </c>
      <c r="AY33" s="114">
        <v>0</v>
      </c>
      <c r="AZ33" s="114" t="s">
        <v>1080</v>
      </c>
      <c r="BA33" s="114" t="s">
        <v>1080</v>
      </c>
      <c r="BB33" s="114" t="s">
        <v>1080</v>
      </c>
    </row>
    <row r="34" spans="2:54" ht="30" x14ac:dyDescent="0.25">
      <c r="B34" s="38" t="s">
        <v>26</v>
      </c>
      <c r="C34" s="38" t="s">
        <v>23</v>
      </c>
      <c r="D34" s="38" t="s">
        <v>928</v>
      </c>
      <c r="E34" s="38" t="s">
        <v>929</v>
      </c>
      <c r="F34" s="114" t="s">
        <v>24</v>
      </c>
      <c r="G34" s="114" t="s">
        <v>32</v>
      </c>
      <c r="H34" s="114" t="s">
        <v>1080</v>
      </c>
      <c r="I34" s="114" t="s">
        <v>1080</v>
      </c>
      <c r="J34" s="114" t="s">
        <v>1080</v>
      </c>
      <c r="K34" s="114" t="s">
        <v>1080</v>
      </c>
      <c r="L34" s="114" t="s">
        <v>1080</v>
      </c>
      <c r="M34" s="114" t="s">
        <v>1080</v>
      </c>
      <c r="N34" s="114" t="s">
        <v>1080</v>
      </c>
      <c r="O34" s="114" t="s">
        <v>1080</v>
      </c>
      <c r="P34" s="114" t="s">
        <v>1177</v>
      </c>
      <c r="Q34" s="114" t="s">
        <v>1080</v>
      </c>
      <c r="R34" s="114"/>
      <c r="S34" s="114"/>
      <c r="T34" s="114">
        <v>55.7</v>
      </c>
      <c r="U34" s="114">
        <v>55.7</v>
      </c>
      <c r="V34" s="114">
        <v>9.5</v>
      </c>
      <c r="W34" s="114">
        <v>9.5</v>
      </c>
      <c r="X34" s="114" t="s">
        <v>1080</v>
      </c>
      <c r="Y34" s="114" t="s">
        <v>1080</v>
      </c>
      <c r="Z34" s="114" t="s">
        <v>1080</v>
      </c>
      <c r="AA34" s="114">
        <v>308.49712</v>
      </c>
      <c r="AB34" s="114">
        <v>308.49712</v>
      </c>
      <c r="AC34" s="114">
        <v>5.578590000000001</v>
      </c>
      <c r="AD34" s="114">
        <v>5.578590000000001</v>
      </c>
      <c r="AE34" s="114" t="s">
        <v>1080</v>
      </c>
      <c r="AF34" s="114" t="s">
        <v>1080</v>
      </c>
      <c r="AG34" s="114" t="s">
        <v>1080</v>
      </c>
      <c r="AH34" s="114">
        <v>0</v>
      </c>
      <c r="AI34" s="114">
        <v>0</v>
      </c>
      <c r="AJ34" s="114">
        <v>12.8276</v>
      </c>
      <c r="AK34" s="114">
        <v>12.8276</v>
      </c>
      <c r="AL34" s="114" t="s">
        <v>1080</v>
      </c>
      <c r="AM34" s="114" t="s">
        <v>1080</v>
      </c>
      <c r="AN34" s="114" t="s">
        <v>1080</v>
      </c>
      <c r="AO34" s="114">
        <v>70</v>
      </c>
      <c r="AP34" s="114">
        <v>70</v>
      </c>
      <c r="AQ34" s="114">
        <v>13.3217502</v>
      </c>
      <c r="AR34" s="114">
        <v>13.3217502</v>
      </c>
      <c r="AS34" s="114" t="s">
        <v>1080</v>
      </c>
      <c r="AT34" s="114" t="s">
        <v>1080</v>
      </c>
      <c r="AU34" s="114" t="s">
        <v>1080</v>
      </c>
      <c r="AV34" s="114">
        <v>100</v>
      </c>
      <c r="AW34" s="114">
        <v>100</v>
      </c>
      <c r="AX34" s="114">
        <v>13.721402706000001</v>
      </c>
      <c r="AY34" s="114">
        <v>13.721402706000001</v>
      </c>
      <c r="AZ34" s="114" t="s">
        <v>1080</v>
      </c>
      <c r="BA34" s="114" t="s">
        <v>1080</v>
      </c>
      <c r="BB34" s="114" t="s">
        <v>1080</v>
      </c>
    </row>
    <row r="35" spans="2:54" ht="30" x14ac:dyDescent="0.25">
      <c r="B35" s="38" t="s">
        <v>26</v>
      </c>
      <c r="C35" s="38" t="s">
        <v>23</v>
      </c>
      <c r="D35" s="38" t="s">
        <v>930</v>
      </c>
      <c r="E35" s="38" t="s">
        <v>931</v>
      </c>
      <c r="F35" s="114"/>
      <c r="G35" s="114"/>
      <c r="H35" s="114" t="s">
        <v>1080</v>
      </c>
      <c r="I35" s="114" t="s">
        <v>1080</v>
      </c>
      <c r="J35" s="114" t="s">
        <v>1080</v>
      </c>
      <c r="K35" s="114" t="s">
        <v>1080</v>
      </c>
      <c r="L35" s="114" t="s">
        <v>1080</v>
      </c>
      <c r="M35" s="114" t="s">
        <v>1080</v>
      </c>
      <c r="N35" s="114" t="s">
        <v>1080</v>
      </c>
      <c r="O35" s="114" t="s">
        <v>1080</v>
      </c>
      <c r="P35" s="114" t="s">
        <v>1080</v>
      </c>
      <c r="Q35" s="114" t="s">
        <v>1080</v>
      </c>
      <c r="R35" s="114"/>
      <c r="S35" s="114"/>
      <c r="T35" s="114">
        <v>0</v>
      </c>
      <c r="U35" s="114">
        <v>0</v>
      </c>
      <c r="V35" s="114">
        <v>0</v>
      </c>
      <c r="W35" s="114">
        <v>0</v>
      </c>
      <c r="X35" s="114" t="s">
        <v>1080</v>
      </c>
      <c r="Y35" s="114" t="s">
        <v>1080</v>
      </c>
      <c r="Z35" s="114" t="s">
        <v>1080</v>
      </c>
      <c r="AA35" s="114">
        <v>0</v>
      </c>
      <c r="AB35" s="114">
        <v>0</v>
      </c>
      <c r="AC35" s="114">
        <v>0</v>
      </c>
      <c r="AD35" s="114">
        <v>0</v>
      </c>
      <c r="AE35" s="114" t="s">
        <v>1080</v>
      </c>
      <c r="AF35" s="114" t="s">
        <v>1080</v>
      </c>
      <c r="AG35" s="114" t="s">
        <v>1080</v>
      </c>
      <c r="AH35" s="114">
        <v>0</v>
      </c>
      <c r="AI35" s="114">
        <v>0</v>
      </c>
      <c r="AJ35" s="114">
        <v>0</v>
      </c>
      <c r="AK35" s="114">
        <v>0</v>
      </c>
      <c r="AL35" s="114" t="s">
        <v>1080</v>
      </c>
      <c r="AM35" s="114" t="s">
        <v>1080</v>
      </c>
      <c r="AN35" s="114" t="s">
        <v>1080</v>
      </c>
      <c r="AO35" s="114">
        <v>0</v>
      </c>
      <c r="AP35" s="114">
        <v>0</v>
      </c>
      <c r="AQ35" s="114">
        <v>0</v>
      </c>
      <c r="AR35" s="114">
        <v>0</v>
      </c>
      <c r="AS35" s="114" t="s">
        <v>1080</v>
      </c>
      <c r="AT35" s="114" t="s">
        <v>1080</v>
      </c>
      <c r="AU35" s="114" t="s">
        <v>1080</v>
      </c>
      <c r="AV35" s="114">
        <v>0</v>
      </c>
      <c r="AW35" s="114">
        <v>0</v>
      </c>
      <c r="AX35" s="114">
        <v>0</v>
      </c>
      <c r="AY35" s="114">
        <v>0</v>
      </c>
      <c r="AZ35" s="114" t="s">
        <v>1080</v>
      </c>
      <c r="BA35" s="114" t="s">
        <v>1080</v>
      </c>
      <c r="BB35" s="114" t="s">
        <v>1080</v>
      </c>
    </row>
    <row r="36" spans="2:54" ht="45" x14ac:dyDescent="0.25">
      <c r="B36" s="38" t="s">
        <v>26</v>
      </c>
      <c r="C36" s="38" t="s">
        <v>23</v>
      </c>
      <c r="D36" s="38" t="s">
        <v>932</v>
      </c>
      <c r="E36" s="38" t="s">
        <v>933</v>
      </c>
      <c r="F36" s="114" t="s">
        <v>16</v>
      </c>
      <c r="G36" s="114" t="s">
        <v>20</v>
      </c>
      <c r="H36" s="114" t="s">
        <v>1080</v>
      </c>
      <c r="I36" s="114" t="s">
        <v>1080</v>
      </c>
      <c r="J36" s="114" t="s">
        <v>1080</v>
      </c>
      <c r="K36" s="114" t="s">
        <v>1080</v>
      </c>
      <c r="L36" s="114" t="s">
        <v>1080</v>
      </c>
      <c r="M36" s="114" t="s">
        <v>1080</v>
      </c>
      <c r="N36" s="114" t="s">
        <v>1080</v>
      </c>
      <c r="O36" s="114" t="s">
        <v>1080</v>
      </c>
      <c r="P36" s="114" t="s">
        <v>1177</v>
      </c>
      <c r="Q36" s="114" t="s">
        <v>1080</v>
      </c>
      <c r="R36" s="114"/>
      <c r="S36" s="114"/>
      <c r="T36" s="114">
        <v>99.1</v>
      </c>
      <c r="U36" s="114">
        <v>99.1</v>
      </c>
      <c r="V36" s="114">
        <v>0</v>
      </c>
      <c r="W36" s="114">
        <v>0</v>
      </c>
      <c r="X36" s="114" t="s">
        <v>1080</v>
      </c>
      <c r="Y36" s="114" t="s">
        <v>1080</v>
      </c>
      <c r="Z36" s="114" t="s">
        <v>1080</v>
      </c>
      <c r="AA36" s="114">
        <v>165.54578999999998</v>
      </c>
      <c r="AB36" s="114">
        <v>165.54578999999998</v>
      </c>
      <c r="AC36" s="114">
        <v>0</v>
      </c>
      <c r="AD36" s="114">
        <v>0</v>
      </c>
      <c r="AE36" s="114" t="s">
        <v>1080</v>
      </c>
      <c r="AF36" s="114" t="s">
        <v>1080</v>
      </c>
      <c r="AG36" s="114" t="s">
        <v>1080</v>
      </c>
      <c r="AH36" s="114">
        <v>508.64886000000007</v>
      </c>
      <c r="AI36" s="114">
        <v>508.64886000000007</v>
      </c>
      <c r="AJ36" s="114">
        <v>0</v>
      </c>
      <c r="AK36" s="114">
        <v>0</v>
      </c>
      <c r="AL36" s="114" t="s">
        <v>1080</v>
      </c>
      <c r="AM36" s="114" t="s">
        <v>1080</v>
      </c>
      <c r="AN36" s="114" t="s">
        <v>1080</v>
      </c>
      <c r="AO36" s="114">
        <v>75</v>
      </c>
      <c r="AP36" s="114">
        <v>75</v>
      </c>
      <c r="AQ36" s="114">
        <v>0</v>
      </c>
      <c r="AR36" s="114">
        <v>0</v>
      </c>
      <c r="AS36" s="114" t="s">
        <v>1080</v>
      </c>
      <c r="AT36" s="114" t="s">
        <v>1080</v>
      </c>
      <c r="AU36" s="114" t="s">
        <v>1080</v>
      </c>
      <c r="AV36" s="114">
        <v>306.108</v>
      </c>
      <c r="AW36" s="114">
        <v>306.108</v>
      </c>
      <c r="AX36" s="114">
        <v>0</v>
      </c>
      <c r="AY36" s="114">
        <v>0</v>
      </c>
      <c r="AZ36" s="114" t="s">
        <v>1080</v>
      </c>
      <c r="BA36" s="114" t="s">
        <v>1080</v>
      </c>
      <c r="BB36" s="114" t="s">
        <v>1080</v>
      </c>
    </row>
    <row r="37" spans="2:54" ht="90" x14ac:dyDescent="0.25">
      <c r="B37" s="38" t="s">
        <v>26</v>
      </c>
      <c r="C37" s="38" t="s">
        <v>23</v>
      </c>
      <c r="D37" s="38" t="s">
        <v>934</v>
      </c>
      <c r="E37" s="38" t="s">
        <v>935</v>
      </c>
      <c r="F37" s="114" t="s">
        <v>39</v>
      </c>
      <c r="G37" s="114" t="s">
        <v>16</v>
      </c>
      <c r="H37" s="114" t="s">
        <v>1080</v>
      </c>
      <c r="I37" s="114" t="s">
        <v>1080</v>
      </c>
      <c r="J37" s="114" t="s">
        <v>1080</v>
      </c>
      <c r="K37" s="114" t="s">
        <v>1080</v>
      </c>
      <c r="L37" s="114" t="s">
        <v>1080</v>
      </c>
      <c r="M37" s="114" t="s">
        <v>1080</v>
      </c>
      <c r="N37" s="114" t="s">
        <v>1080</v>
      </c>
      <c r="O37" s="114" t="s">
        <v>1080</v>
      </c>
      <c r="P37" s="114" t="s">
        <v>1177</v>
      </c>
      <c r="Q37" s="114" t="s">
        <v>1080</v>
      </c>
      <c r="R37" s="114"/>
      <c r="S37" s="114" t="s">
        <v>1240</v>
      </c>
      <c r="T37" s="114">
        <v>0</v>
      </c>
      <c r="U37" s="114">
        <v>0</v>
      </c>
      <c r="V37" s="114">
        <v>0</v>
      </c>
      <c r="W37" s="114">
        <v>0</v>
      </c>
      <c r="X37" s="114" t="s">
        <v>1080</v>
      </c>
      <c r="Y37" s="114" t="s">
        <v>1080</v>
      </c>
      <c r="Z37" s="114" t="s">
        <v>1080</v>
      </c>
      <c r="AA37" s="114">
        <v>0</v>
      </c>
      <c r="AB37" s="114">
        <v>0</v>
      </c>
      <c r="AC37" s="114">
        <v>0</v>
      </c>
      <c r="AD37" s="114">
        <v>0</v>
      </c>
      <c r="AE37" s="114" t="s">
        <v>1080</v>
      </c>
      <c r="AF37" s="114" t="s">
        <v>1080</v>
      </c>
      <c r="AG37" s="114" t="s">
        <v>1080</v>
      </c>
      <c r="AH37" s="114">
        <v>0</v>
      </c>
      <c r="AI37" s="114">
        <v>0</v>
      </c>
      <c r="AJ37" s="114">
        <v>0</v>
      </c>
      <c r="AK37" s="114">
        <v>0</v>
      </c>
      <c r="AL37" s="114" t="s">
        <v>1080</v>
      </c>
      <c r="AM37" s="114" t="s">
        <v>1080</v>
      </c>
      <c r="AN37" s="114" t="s">
        <v>1080</v>
      </c>
      <c r="AO37" s="114">
        <v>0</v>
      </c>
      <c r="AP37" s="114">
        <v>0</v>
      </c>
      <c r="AQ37" s="114">
        <v>0</v>
      </c>
      <c r="AR37" s="114">
        <v>0</v>
      </c>
      <c r="AS37" s="114" t="s">
        <v>1080</v>
      </c>
      <c r="AT37" s="114" t="s">
        <v>1080</v>
      </c>
      <c r="AU37" s="114" t="s">
        <v>1080</v>
      </c>
      <c r="AV37" s="114">
        <v>0</v>
      </c>
      <c r="AW37" s="114">
        <v>0</v>
      </c>
      <c r="AX37" s="114">
        <v>0</v>
      </c>
      <c r="AY37" s="114">
        <v>0</v>
      </c>
      <c r="AZ37" s="114" t="s">
        <v>1080</v>
      </c>
      <c r="BA37" s="114" t="s">
        <v>1080</v>
      </c>
      <c r="BB37" s="114" t="s">
        <v>1080</v>
      </c>
    </row>
    <row r="38" spans="2:54" ht="30" x14ac:dyDescent="0.25">
      <c r="B38" s="38" t="s">
        <v>22</v>
      </c>
      <c r="C38" s="38" t="s">
        <v>27</v>
      </c>
      <c r="D38" s="38" t="s">
        <v>936</v>
      </c>
      <c r="E38" s="38" t="s">
        <v>937</v>
      </c>
      <c r="F38" s="114" t="s">
        <v>32</v>
      </c>
      <c r="G38" s="114" t="s">
        <v>24</v>
      </c>
      <c r="H38" s="114" t="s">
        <v>1080</v>
      </c>
      <c r="I38" s="114" t="s">
        <v>1080</v>
      </c>
      <c r="J38" s="114" t="s">
        <v>1080</v>
      </c>
      <c r="K38" s="114" t="s">
        <v>1080</v>
      </c>
      <c r="L38" s="114" t="s">
        <v>1080</v>
      </c>
      <c r="M38" s="114" t="s">
        <v>1080</v>
      </c>
      <c r="N38" s="114" t="s">
        <v>1080</v>
      </c>
      <c r="O38" s="114" t="s">
        <v>1080</v>
      </c>
      <c r="P38" s="114" t="s">
        <v>1177</v>
      </c>
      <c r="Q38" s="114" t="s">
        <v>1080</v>
      </c>
      <c r="R38" s="114"/>
      <c r="S38" s="114"/>
      <c r="T38" s="114">
        <v>0</v>
      </c>
      <c r="U38" s="114">
        <v>0</v>
      </c>
      <c r="V38" s="114">
        <v>15</v>
      </c>
      <c r="W38" s="114">
        <v>15</v>
      </c>
      <c r="X38" s="114" t="s">
        <v>1080</v>
      </c>
      <c r="Y38" s="114" t="s">
        <v>1080</v>
      </c>
      <c r="Z38" s="114">
        <v>118.6</v>
      </c>
      <c r="AA38" s="114">
        <v>0</v>
      </c>
      <c r="AB38" s="114">
        <v>0</v>
      </c>
      <c r="AC38" s="114">
        <v>14.672472000000017</v>
      </c>
      <c r="AD38" s="114">
        <v>14.672472000000017</v>
      </c>
      <c r="AE38" s="114" t="s">
        <v>1080</v>
      </c>
      <c r="AF38" s="114" t="s">
        <v>1080</v>
      </c>
      <c r="AG38" s="114">
        <v>45.85</v>
      </c>
      <c r="AH38" s="114">
        <v>0</v>
      </c>
      <c r="AI38" s="114">
        <v>0</v>
      </c>
      <c r="AJ38" s="114">
        <v>8.1778575</v>
      </c>
      <c r="AK38" s="114">
        <v>8.1778575</v>
      </c>
      <c r="AL38" s="114">
        <v>54.9</v>
      </c>
      <c r="AM38" s="114">
        <v>54.9</v>
      </c>
      <c r="AN38" s="114" t="s">
        <v>1080</v>
      </c>
      <c r="AO38" s="114">
        <v>0</v>
      </c>
      <c r="AP38" s="114">
        <v>0</v>
      </c>
      <c r="AQ38" s="114">
        <v>8.4231932249999986</v>
      </c>
      <c r="AR38" s="114">
        <v>8.4231932249999986</v>
      </c>
      <c r="AS38" s="114">
        <v>29</v>
      </c>
      <c r="AT38" s="114">
        <v>29</v>
      </c>
      <c r="AU38" s="114" t="s">
        <v>1080</v>
      </c>
      <c r="AV38" s="114">
        <v>0</v>
      </c>
      <c r="AW38" s="114">
        <v>0</v>
      </c>
      <c r="AX38" s="114">
        <v>8.6758890217499989</v>
      </c>
      <c r="AY38" s="114">
        <v>8.6758890217499989</v>
      </c>
      <c r="AZ38" s="114">
        <v>50</v>
      </c>
      <c r="BA38" s="114">
        <v>50</v>
      </c>
      <c r="BB38" s="114" t="s">
        <v>1080</v>
      </c>
    </row>
    <row r="39" spans="2:54" ht="30" x14ac:dyDescent="0.25">
      <c r="B39" s="38" t="s">
        <v>22</v>
      </c>
      <c r="C39" s="38" t="s">
        <v>27</v>
      </c>
      <c r="D39" s="38" t="s">
        <v>938</v>
      </c>
      <c r="E39" s="38" t="s">
        <v>939</v>
      </c>
      <c r="F39" s="114"/>
      <c r="G39" s="114"/>
      <c r="H39" s="114" t="s">
        <v>1080</v>
      </c>
      <c r="I39" s="114" t="s">
        <v>1080</v>
      </c>
      <c r="J39" s="114" t="s">
        <v>1080</v>
      </c>
      <c r="K39" s="114" t="s">
        <v>1080</v>
      </c>
      <c r="L39" s="114" t="s">
        <v>1080</v>
      </c>
      <c r="M39" s="114" t="s">
        <v>1080</v>
      </c>
      <c r="N39" s="114" t="s">
        <v>1080</v>
      </c>
      <c r="O39" s="114" t="s">
        <v>1080</v>
      </c>
      <c r="P39" s="114" t="s">
        <v>1080</v>
      </c>
      <c r="Q39" s="114" t="s">
        <v>1080</v>
      </c>
      <c r="R39" s="114"/>
      <c r="S39" s="114"/>
      <c r="T39" s="114">
        <v>0</v>
      </c>
      <c r="U39" s="114">
        <v>0</v>
      </c>
      <c r="V39" s="114">
        <v>0</v>
      </c>
      <c r="W39" s="114">
        <v>0</v>
      </c>
      <c r="X39" s="114" t="s">
        <v>1080</v>
      </c>
      <c r="Y39" s="114" t="s">
        <v>1080</v>
      </c>
      <c r="Z39" s="114" t="s">
        <v>1080</v>
      </c>
      <c r="AA39" s="114">
        <v>0</v>
      </c>
      <c r="AB39" s="114">
        <v>0</v>
      </c>
      <c r="AC39" s="114">
        <v>0</v>
      </c>
      <c r="AD39" s="114">
        <v>0</v>
      </c>
      <c r="AE39" s="114" t="s">
        <v>1080</v>
      </c>
      <c r="AF39" s="114" t="s">
        <v>1080</v>
      </c>
      <c r="AG39" s="114" t="s">
        <v>1080</v>
      </c>
      <c r="AH39" s="114">
        <v>0</v>
      </c>
      <c r="AI39" s="114">
        <v>0</v>
      </c>
      <c r="AJ39" s="114">
        <v>0</v>
      </c>
      <c r="AK39" s="114">
        <v>0</v>
      </c>
      <c r="AL39" s="114" t="s">
        <v>1080</v>
      </c>
      <c r="AM39" s="114" t="s">
        <v>1080</v>
      </c>
      <c r="AN39" s="114" t="s">
        <v>1080</v>
      </c>
      <c r="AO39" s="114">
        <v>0</v>
      </c>
      <c r="AP39" s="114">
        <v>0</v>
      </c>
      <c r="AQ39" s="114">
        <v>0</v>
      </c>
      <c r="AR39" s="114">
        <v>0</v>
      </c>
      <c r="AS39" s="114" t="s">
        <v>1080</v>
      </c>
      <c r="AT39" s="114" t="s">
        <v>1080</v>
      </c>
      <c r="AU39" s="114" t="s">
        <v>1080</v>
      </c>
      <c r="AV39" s="114">
        <v>0</v>
      </c>
      <c r="AW39" s="114">
        <v>0</v>
      </c>
      <c r="AX39" s="114">
        <v>0</v>
      </c>
      <c r="AY39" s="114">
        <v>0</v>
      </c>
      <c r="AZ39" s="114" t="s">
        <v>1080</v>
      </c>
      <c r="BA39" s="114" t="s">
        <v>1080</v>
      </c>
      <c r="BB39" s="114" t="s">
        <v>1080</v>
      </c>
    </row>
    <row r="40" spans="2:54" ht="30" x14ac:dyDescent="0.25">
      <c r="B40" s="38" t="s">
        <v>22</v>
      </c>
      <c r="C40" s="38" t="s">
        <v>27</v>
      </c>
      <c r="D40" s="38" t="s">
        <v>940</v>
      </c>
      <c r="E40" s="38" t="s">
        <v>941</v>
      </c>
      <c r="F40" s="114" t="s">
        <v>24</v>
      </c>
      <c r="G40" s="114" t="s">
        <v>28</v>
      </c>
      <c r="H40" s="114">
        <v>2019</v>
      </c>
      <c r="I40" s="114" t="s">
        <v>1080</v>
      </c>
      <c r="J40" s="114" t="s">
        <v>1080</v>
      </c>
      <c r="K40" s="114" t="s">
        <v>1080</v>
      </c>
      <c r="L40" s="114" t="s">
        <v>1080</v>
      </c>
      <c r="M40" s="114" t="s">
        <v>1080</v>
      </c>
      <c r="N40" s="114" t="s">
        <v>1204</v>
      </c>
      <c r="O40" s="114" t="s">
        <v>1080</v>
      </c>
      <c r="P40" s="114" t="s">
        <v>1177</v>
      </c>
      <c r="Q40" s="114" t="s">
        <v>1205</v>
      </c>
      <c r="R40" s="114"/>
      <c r="S40" s="114"/>
      <c r="T40" s="114">
        <v>0</v>
      </c>
      <c r="U40" s="114">
        <v>0</v>
      </c>
      <c r="V40" s="114">
        <v>11.8</v>
      </c>
      <c r="W40" s="114">
        <v>11.8</v>
      </c>
      <c r="X40" s="114" t="s">
        <v>1080</v>
      </c>
      <c r="Y40" s="114" t="s">
        <v>1080</v>
      </c>
      <c r="Z40" s="114" t="s">
        <v>1080</v>
      </c>
      <c r="AA40" s="114">
        <v>0</v>
      </c>
      <c r="AB40" s="114">
        <v>0</v>
      </c>
      <c r="AC40" s="114">
        <v>20.442340350000002</v>
      </c>
      <c r="AD40" s="114">
        <v>20.442340350000002</v>
      </c>
      <c r="AE40" s="114" t="s">
        <v>1080</v>
      </c>
      <c r="AF40" s="114" t="s">
        <v>1080</v>
      </c>
      <c r="AG40" s="114" t="s">
        <v>1080</v>
      </c>
      <c r="AH40" s="114">
        <v>0</v>
      </c>
      <c r="AI40" s="114">
        <v>0</v>
      </c>
      <c r="AJ40" s="114">
        <v>19.870120800000002</v>
      </c>
      <c r="AK40" s="114">
        <v>19.870120800000002</v>
      </c>
      <c r="AL40" s="114" t="s">
        <v>1080</v>
      </c>
      <c r="AM40" s="114" t="s">
        <v>1080</v>
      </c>
      <c r="AN40" s="114" t="s">
        <v>1080</v>
      </c>
      <c r="AO40" s="114">
        <v>130</v>
      </c>
      <c r="AP40" s="114">
        <v>130</v>
      </c>
      <c r="AQ40" s="114">
        <v>20.391387282</v>
      </c>
      <c r="AR40" s="114">
        <v>20.391387282</v>
      </c>
      <c r="AS40" s="114" t="s">
        <v>1080</v>
      </c>
      <c r="AT40" s="114" t="s">
        <v>1080</v>
      </c>
      <c r="AU40" s="114" t="s">
        <v>1080</v>
      </c>
      <c r="AV40" s="114">
        <v>0</v>
      </c>
      <c r="AW40" s="114">
        <v>0</v>
      </c>
      <c r="AX40" s="114">
        <v>21.003128900460002</v>
      </c>
      <c r="AY40" s="114">
        <v>21.003128900460002</v>
      </c>
      <c r="AZ40" s="114" t="s">
        <v>1080</v>
      </c>
      <c r="BA40" s="114" t="s">
        <v>1080</v>
      </c>
      <c r="BB40" s="114" t="s">
        <v>1080</v>
      </c>
    </row>
    <row r="41" spans="2:54" ht="75" x14ac:dyDescent="0.25">
      <c r="B41" s="38" t="s">
        <v>22</v>
      </c>
      <c r="C41" s="38" t="s">
        <v>27</v>
      </c>
      <c r="D41" s="38" t="s">
        <v>942</v>
      </c>
      <c r="E41" s="38" t="s">
        <v>943</v>
      </c>
      <c r="F41" s="114" t="s">
        <v>20</v>
      </c>
      <c r="G41" s="114" t="s">
        <v>24</v>
      </c>
      <c r="H41" s="114">
        <v>2018</v>
      </c>
      <c r="I41" s="114">
        <v>0.8</v>
      </c>
      <c r="J41" s="114" t="s">
        <v>1080</v>
      </c>
      <c r="K41" s="114" t="s">
        <v>1080</v>
      </c>
      <c r="L41" s="114">
        <v>0.8</v>
      </c>
      <c r="M41" s="114">
        <v>0.8</v>
      </c>
      <c r="N41" s="114" t="s">
        <v>1175</v>
      </c>
      <c r="O41" s="114" t="s">
        <v>1080</v>
      </c>
      <c r="P41" s="114" t="s">
        <v>1170</v>
      </c>
      <c r="Q41" s="114" t="s">
        <v>1206</v>
      </c>
      <c r="R41" s="114"/>
      <c r="S41" s="114" t="s">
        <v>1241</v>
      </c>
      <c r="T41" s="114">
        <v>0</v>
      </c>
      <c r="U41" s="114">
        <v>0</v>
      </c>
      <c r="V41" s="114">
        <v>0</v>
      </c>
      <c r="W41" s="114">
        <v>0</v>
      </c>
      <c r="X41" s="114" t="s">
        <v>1080</v>
      </c>
      <c r="Y41" s="114" t="s">
        <v>1080</v>
      </c>
      <c r="Z41" s="114" t="s">
        <v>1080</v>
      </c>
      <c r="AA41" s="114">
        <v>0</v>
      </c>
      <c r="AB41" s="114">
        <v>0</v>
      </c>
      <c r="AC41" s="114">
        <v>0</v>
      </c>
      <c r="AD41" s="114">
        <v>0</v>
      </c>
      <c r="AE41" s="114" t="s">
        <v>1080</v>
      </c>
      <c r="AF41" s="114" t="s">
        <v>1080</v>
      </c>
      <c r="AG41" s="114" t="s">
        <v>1080</v>
      </c>
      <c r="AH41" s="114">
        <v>0</v>
      </c>
      <c r="AI41" s="114">
        <v>0</v>
      </c>
      <c r="AJ41" s="114">
        <v>53.377499999999998</v>
      </c>
      <c r="AK41" s="114">
        <v>53.377499999999998</v>
      </c>
      <c r="AL41" s="114">
        <v>211</v>
      </c>
      <c r="AM41" s="114">
        <v>211</v>
      </c>
      <c r="AN41" s="114" t="s">
        <v>1080</v>
      </c>
      <c r="AO41" s="114">
        <v>0</v>
      </c>
      <c r="AP41" s="114">
        <v>0</v>
      </c>
      <c r="AQ41" s="114">
        <v>59.4</v>
      </c>
      <c r="AR41" s="114">
        <v>59.4</v>
      </c>
      <c r="AS41" s="114">
        <v>211</v>
      </c>
      <c r="AT41" s="114">
        <v>211</v>
      </c>
      <c r="AU41" s="114" t="s">
        <v>1080</v>
      </c>
      <c r="AV41" s="114">
        <v>0</v>
      </c>
      <c r="AW41" s="114">
        <v>0</v>
      </c>
      <c r="AX41" s="114">
        <v>59.4</v>
      </c>
      <c r="AY41" s="114">
        <v>59.4</v>
      </c>
      <c r="AZ41" s="114">
        <v>211</v>
      </c>
      <c r="BA41" s="114">
        <v>211</v>
      </c>
      <c r="BB41" s="114" t="s">
        <v>1080</v>
      </c>
    </row>
    <row r="42" spans="2:54" ht="30" x14ac:dyDescent="0.25">
      <c r="B42" s="38" t="s">
        <v>22</v>
      </c>
      <c r="C42" s="38" t="s">
        <v>27</v>
      </c>
      <c r="D42" s="38" t="s">
        <v>944</v>
      </c>
      <c r="E42" s="38" t="s">
        <v>945</v>
      </c>
      <c r="F42" s="114"/>
      <c r="G42" s="114"/>
      <c r="H42" s="114" t="s">
        <v>1080</v>
      </c>
      <c r="I42" s="114" t="s">
        <v>1080</v>
      </c>
      <c r="J42" s="114" t="s">
        <v>1080</v>
      </c>
      <c r="K42" s="114" t="s">
        <v>1080</v>
      </c>
      <c r="L42" s="114" t="s">
        <v>1080</v>
      </c>
      <c r="M42" s="114" t="s">
        <v>1080</v>
      </c>
      <c r="N42" s="114" t="s">
        <v>1080</v>
      </c>
      <c r="O42" s="114" t="s">
        <v>1080</v>
      </c>
      <c r="P42" s="114" t="s">
        <v>1080</v>
      </c>
      <c r="Q42" s="114" t="s">
        <v>1080</v>
      </c>
      <c r="R42" s="114"/>
      <c r="S42" s="114"/>
      <c r="T42" s="114">
        <v>0</v>
      </c>
      <c r="U42" s="114">
        <v>0</v>
      </c>
      <c r="V42" s="114">
        <v>0</v>
      </c>
      <c r="W42" s="114">
        <v>0</v>
      </c>
      <c r="X42" s="114" t="s">
        <v>1080</v>
      </c>
      <c r="Y42" s="114" t="s">
        <v>1080</v>
      </c>
      <c r="Z42" s="114" t="s">
        <v>1080</v>
      </c>
      <c r="AA42" s="114">
        <v>0</v>
      </c>
      <c r="AB42" s="114">
        <v>0</v>
      </c>
      <c r="AC42" s="114">
        <v>0</v>
      </c>
      <c r="AD42" s="114">
        <v>0</v>
      </c>
      <c r="AE42" s="114" t="s">
        <v>1080</v>
      </c>
      <c r="AF42" s="114" t="s">
        <v>1080</v>
      </c>
      <c r="AG42" s="114" t="s">
        <v>1080</v>
      </c>
      <c r="AH42" s="114">
        <v>0</v>
      </c>
      <c r="AI42" s="114">
        <v>0</v>
      </c>
      <c r="AJ42" s="114">
        <v>0</v>
      </c>
      <c r="AK42" s="114">
        <v>0</v>
      </c>
      <c r="AL42" s="114" t="s">
        <v>1080</v>
      </c>
      <c r="AM42" s="114" t="s">
        <v>1080</v>
      </c>
      <c r="AN42" s="114" t="s">
        <v>1080</v>
      </c>
      <c r="AO42" s="114">
        <v>0</v>
      </c>
      <c r="AP42" s="114">
        <v>0</v>
      </c>
      <c r="AQ42" s="114">
        <v>0</v>
      </c>
      <c r="AR42" s="114">
        <v>0</v>
      </c>
      <c r="AS42" s="114" t="s">
        <v>1080</v>
      </c>
      <c r="AT42" s="114" t="s">
        <v>1080</v>
      </c>
      <c r="AU42" s="114" t="s">
        <v>1080</v>
      </c>
      <c r="AV42" s="114">
        <v>0</v>
      </c>
      <c r="AW42" s="114">
        <v>0</v>
      </c>
      <c r="AX42" s="114">
        <v>0</v>
      </c>
      <c r="AY42" s="114">
        <v>0</v>
      </c>
      <c r="AZ42" s="114" t="s">
        <v>1080</v>
      </c>
      <c r="BA42" s="114" t="s">
        <v>1080</v>
      </c>
      <c r="BB42" s="114" t="s">
        <v>1080</v>
      </c>
    </row>
    <row r="43" spans="2:54" ht="30" x14ac:dyDescent="0.25">
      <c r="B43" s="38" t="s">
        <v>22</v>
      </c>
      <c r="C43" s="38" t="s">
        <v>27</v>
      </c>
      <c r="D43" s="38" t="s">
        <v>946</v>
      </c>
      <c r="E43" s="38" t="s">
        <v>947</v>
      </c>
      <c r="F43" s="114" t="s">
        <v>24</v>
      </c>
      <c r="G43" s="114" t="s">
        <v>32</v>
      </c>
      <c r="H43" s="114" t="s">
        <v>1080</v>
      </c>
      <c r="I43" s="114" t="s">
        <v>1080</v>
      </c>
      <c r="J43" s="114" t="s">
        <v>1080</v>
      </c>
      <c r="K43" s="114" t="s">
        <v>1080</v>
      </c>
      <c r="L43" s="114" t="s">
        <v>1080</v>
      </c>
      <c r="M43" s="114" t="s">
        <v>1080</v>
      </c>
      <c r="N43" s="114" t="s">
        <v>1080</v>
      </c>
      <c r="O43" s="114" t="s">
        <v>1080</v>
      </c>
      <c r="P43" s="114" t="s">
        <v>1080</v>
      </c>
      <c r="Q43" s="114" t="s">
        <v>1080</v>
      </c>
      <c r="R43" s="114"/>
      <c r="S43" s="114"/>
      <c r="T43" s="114">
        <v>0</v>
      </c>
      <c r="U43" s="114">
        <v>0</v>
      </c>
      <c r="V43" s="114">
        <v>0</v>
      </c>
      <c r="W43" s="114">
        <v>0</v>
      </c>
      <c r="X43" s="114" t="s">
        <v>1080</v>
      </c>
      <c r="Y43" s="114" t="s">
        <v>1080</v>
      </c>
      <c r="Z43" s="114" t="s">
        <v>1080</v>
      </c>
      <c r="AA43" s="114">
        <v>0</v>
      </c>
      <c r="AB43" s="114">
        <v>0</v>
      </c>
      <c r="AC43" s="114">
        <v>0</v>
      </c>
      <c r="AD43" s="114">
        <v>0</v>
      </c>
      <c r="AE43" s="114" t="s">
        <v>1080</v>
      </c>
      <c r="AF43" s="114" t="s">
        <v>1080</v>
      </c>
      <c r="AG43" s="114">
        <v>0</v>
      </c>
      <c r="AH43" s="114">
        <v>0</v>
      </c>
      <c r="AI43" s="114">
        <v>0</v>
      </c>
      <c r="AJ43" s="114">
        <v>30.512310000000003</v>
      </c>
      <c r="AK43" s="114">
        <v>30.512310000000003</v>
      </c>
      <c r="AL43" s="114" t="s">
        <v>1080</v>
      </c>
      <c r="AM43" s="114" t="s">
        <v>1080</v>
      </c>
      <c r="AN43" s="114">
        <v>876</v>
      </c>
      <c r="AO43" s="114">
        <v>0</v>
      </c>
      <c r="AP43" s="114">
        <v>0</v>
      </c>
      <c r="AQ43" s="114">
        <v>33</v>
      </c>
      <c r="AR43" s="114">
        <v>33</v>
      </c>
      <c r="AS43" s="114" t="s">
        <v>1080</v>
      </c>
      <c r="AT43" s="114" t="s">
        <v>1080</v>
      </c>
      <c r="AU43" s="114">
        <v>850</v>
      </c>
      <c r="AV43" s="114">
        <v>0</v>
      </c>
      <c r="AW43" s="114">
        <v>0</v>
      </c>
      <c r="AX43" s="114">
        <v>35</v>
      </c>
      <c r="AY43" s="114">
        <v>35</v>
      </c>
      <c r="AZ43" s="114" t="s">
        <v>1080</v>
      </c>
      <c r="BA43" s="114" t="s">
        <v>1080</v>
      </c>
      <c r="BB43" s="114">
        <v>850</v>
      </c>
    </row>
    <row r="44" spans="2:54" ht="30" x14ac:dyDescent="0.25">
      <c r="B44" s="38" t="s">
        <v>22</v>
      </c>
      <c r="C44" s="38" t="s">
        <v>27</v>
      </c>
      <c r="D44" s="38" t="s">
        <v>948</v>
      </c>
      <c r="E44" s="38" t="s">
        <v>949</v>
      </c>
      <c r="F44" s="114" t="s">
        <v>20</v>
      </c>
      <c r="G44" s="114" t="s">
        <v>24</v>
      </c>
      <c r="H44" s="114">
        <v>2018</v>
      </c>
      <c r="I44" s="114">
        <v>0.7</v>
      </c>
      <c r="J44" s="114" t="s">
        <v>1080</v>
      </c>
      <c r="K44" s="114" t="s">
        <v>1080</v>
      </c>
      <c r="L44" s="114">
        <v>0.7</v>
      </c>
      <c r="M44" s="114">
        <v>0.7</v>
      </c>
      <c r="N44" s="114" t="s">
        <v>1080</v>
      </c>
      <c r="O44" s="114" t="s">
        <v>1169</v>
      </c>
      <c r="P44" s="114" t="s">
        <v>1170</v>
      </c>
      <c r="Q44" s="114" t="s">
        <v>1171</v>
      </c>
      <c r="R44" s="114"/>
      <c r="S44" s="114" t="s">
        <v>1242</v>
      </c>
      <c r="T44" s="114">
        <v>0</v>
      </c>
      <c r="U44" s="114">
        <v>0</v>
      </c>
      <c r="V44" s="114">
        <v>0</v>
      </c>
      <c r="W44" s="114">
        <v>0</v>
      </c>
      <c r="X44" s="114">
        <v>211</v>
      </c>
      <c r="Y44" s="114">
        <v>211</v>
      </c>
      <c r="Z44" s="114" t="s">
        <v>1080</v>
      </c>
      <c r="AA44" s="114">
        <v>0</v>
      </c>
      <c r="AB44" s="114">
        <v>0</v>
      </c>
      <c r="AC44" s="114">
        <v>105.06</v>
      </c>
      <c r="AD44" s="114">
        <v>105.06</v>
      </c>
      <c r="AE44" s="114">
        <v>211</v>
      </c>
      <c r="AF44" s="114">
        <v>211</v>
      </c>
      <c r="AG44" s="114" t="s">
        <v>1080</v>
      </c>
      <c r="AH44" s="114">
        <v>0</v>
      </c>
      <c r="AI44" s="114">
        <v>0</v>
      </c>
      <c r="AJ44" s="114">
        <v>59.56</v>
      </c>
      <c r="AK44" s="114">
        <v>59.56</v>
      </c>
      <c r="AL44" s="114">
        <v>211</v>
      </c>
      <c r="AM44" s="114">
        <v>211</v>
      </c>
      <c r="AN44" s="114" t="s">
        <v>1080</v>
      </c>
      <c r="AO44" s="114">
        <v>0</v>
      </c>
      <c r="AP44" s="114">
        <v>0</v>
      </c>
      <c r="AQ44" s="114">
        <v>65</v>
      </c>
      <c r="AR44" s="114">
        <v>65</v>
      </c>
      <c r="AS44" s="114">
        <v>211</v>
      </c>
      <c r="AT44" s="114">
        <v>211</v>
      </c>
      <c r="AU44" s="114" t="s">
        <v>1080</v>
      </c>
      <c r="AV44" s="114">
        <v>0</v>
      </c>
      <c r="AW44" s="114">
        <v>0</v>
      </c>
      <c r="AX44" s="114">
        <v>66.5</v>
      </c>
      <c r="AY44" s="114">
        <v>66.5</v>
      </c>
      <c r="AZ44" s="114">
        <v>211</v>
      </c>
      <c r="BA44" s="114">
        <v>211</v>
      </c>
      <c r="BB44" s="114" t="s">
        <v>1080</v>
      </c>
    </row>
    <row r="45" spans="2:54" ht="30" x14ac:dyDescent="0.25">
      <c r="B45" s="38" t="s">
        <v>22</v>
      </c>
      <c r="C45" s="38" t="s">
        <v>27</v>
      </c>
      <c r="D45" s="38" t="s">
        <v>950</v>
      </c>
      <c r="E45" s="38" t="s">
        <v>951</v>
      </c>
      <c r="F45" s="114"/>
      <c r="G45" s="114"/>
      <c r="H45" s="114" t="s">
        <v>1080</v>
      </c>
      <c r="I45" s="114" t="s">
        <v>1080</v>
      </c>
      <c r="J45" s="114" t="s">
        <v>1080</v>
      </c>
      <c r="K45" s="114" t="s">
        <v>1080</v>
      </c>
      <c r="L45" s="114" t="s">
        <v>1080</v>
      </c>
      <c r="M45" s="114" t="s">
        <v>1080</v>
      </c>
      <c r="N45" s="114" t="s">
        <v>1080</v>
      </c>
      <c r="O45" s="114" t="s">
        <v>1080</v>
      </c>
      <c r="P45" s="114" t="s">
        <v>1080</v>
      </c>
      <c r="Q45" s="114" t="s">
        <v>1080</v>
      </c>
      <c r="R45" s="114"/>
      <c r="S45" s="114"/>
      <c r="T45" s="114">
        <v>0</v>
      </c>
      <c r="U45" s="114">
        <v>0</v>
      </c>
      <c r="V45" s="114">
        <v>0</v>
      </c>
      <c r="W45" s="114">
        <v>0</v>
      </c>
      <c r="X45" s="114" t="s">
        <v>1080</v>
      </c>
      <c r="Y45" s="114" t="s">
        <v>1080</v>
      </c>
      <c r="Z45" s="114" t="s">
        <v>1080</v>
      </c>
      <c r="AA45" s="114">
        <v>0</v>
      </c>
      <c r="AB45" s="114">
        <v>0</v>
      </c>
      <c r="AC45" s="114">
        <v>0</v>
      </c>
      <c r="AD45" s="114">
        <v>0</v>
      </c>
      <c r="AE45" s="114" t="s">
        <v>1080</v>
      </c>
      <c r="AF45" s="114" t="s">
        <v>1080</v>
      </c>
      <c r="AG45" s="114" t="s">
        <v>1080</v>
      </c>
      <c r="AH45" s="114">
        <v>0</v>
      </c>
      <c r="AI45" s="114">
        <v>0</v>
      </c>
      <c r="AJ45" s="114">
        <v>0</v>
      </c>
      <c r="AK45" s="114">
        <v>0</v>
      </c>
      <c r="AL45" s="114" t="s">
        <v>1080</v>
      </c>
      <c r="AM45" s="114" t="s">
        <v>1080</v>
      </c>
      <c r="AN45" s="114" t="s">
        <v>1080</v>
      </c>
      <c r="AO45" s="114">
        <v>0</v>
      </c>
      <c r="AP45" s="114">
        <v>0</v>
      </c>
      <c r="AQ45" s="114">
        <v>0</v>
      </c>
      <c r="AR45" s="114">
        <v>0</v>
      </c>
      <c r="AS45" s="114" t="s">
        <v>1080</v>
      </c>
      <c r="AT45" s="114" t="s">
        <v>1080</v>
      </c>
      <c r="AU45" s="114" t="s">
        <v>1080</v>
      </c>
      <c r="AV45" s="114">
        <v>0</v>
      </c>
      <c r="AW45" s="114">
        <v>0</v>
      </c>
      <c r="AX45" s="114">
        <v>0</v>
      </c>
      <c r="AY45" s="114">
        <v>0</v>
      </c>
      <c r="AZ45" s="114" t="s">
        <v>1080</v>
      </c>
      <c r="BA45" s="114" t="s">
        <v>1080</v>
      </c>
      <c r="BB45" s="114" t="s">
        <v>1080</v>
      </c>
    </row>
    <row r="46" spans="2:54" ht="60" x14ac:dyDescent="0.25">
      <c r="B46" s="38" t="s">
        <v>22</v>
      </c>
      <c r="C46" s="38" t="s">
        <v>27</v>
      </c>
      <c r="D46" s="38" t="s">
        <v>952</v>
      </c>
      <c r="E46" s="38" t="s">
        <v>953</v>
      </c>
      <c r="F46" s="114" t="s">
        <v>16</v>
      </c>
      <c r="G46" s="114" t="s">
        <v>24</v>
      </c>
      <c r="H46" s="114" t="s">
        <v>1080</v>
      </c>
      <c r="I46" s="114" t="s">
        <v>1080</v>
      </c>
      <c r="J46" s="114" t="s">
        <v>1080</v>
      </c>
      <c r="K46" s="114" t="s">
        <v>1080</v>
      </c>
      <c r="L46" s="114" t="s">
        <v>1080</v>
      </c>
      <c r="M46" s="114" t="s">
        <v>1080</v>
      </c>
      <c r="N46" s="114" t="s">
        <v>1080</v>
      </c>
      <c r="O46" s="114" t="s">
        <v>1080</v>
      </c>
      <c r="P46" s="114" t="s">
        <v>1177</v>
      </c>
      <c r="Q46" s="114" t="s">
        <v>1080</v>
      </c>
      <c r="R46" s="114"/>
      <c r="S46" s="114" t="s">
        <v>1243</v>
      </c>
      <c r="T46" s="114">
        <v>0</v>
      </c>
      <c r="U46" s="114">
        <v>0</v>
      </c>
      <c r="V46" s="114">
        <v>0</v>
      </c>
      <c r="W46" s="114">
        <v>0</v>
      </c>
      <c r="X46" s="114">
        <v>211</v>
      </c>
      <c r="Y46" s="114">
        <v>211</v>
      </c>
      <c r="Z46" s="114" t="s">
        <v>1080</v>
      </c>
      <c r="AA46" s="114">
        <v>0</v>
      </c>
      <c r="AB46" s="114">
        <v>0</v>
      </c>
      <c r="AC46" s="114">
        <v>38.534999999999997</v>
      </c>
      <c r="AD46" s="114">
        <v>38.534999999999997</v>
      </c>
      <c r="AE46" s="114">
        <v>211</v>
      </c>
      <c r="AF46" s="114">
        <v>211</v>
      </c>
      <c r="AG46" s="114"/>
      <c r="AH46" s="114">
        <v>0</v>
      </c>
      <c r="AI46" s="114">
        <v>0</v>
      </c>
      <c r="AJ46" s="114">
        <v>15.93</v>
      </c>
      <c r="AK46" s="114">
        <v>15.93</v>
      </c>
      <c r="AL46" s="114">
        <v>211</v>
      </c>
      <c r="AM46" s="114">
        <v>211</v>
      </c>
      <c r="AN46" s="114" t="s">
        <v>1080</v>
      </c>
      <c r="AO46" s="114">
        <v>0</v>
      </c>
      <c r="AP46" s="114">
        <v>0</v>
      </c>
      <c r="AQ46" s="114">
        <v>40</v>
      </c>
      <c r="AR46" s="114">
        <v>40</v>
      </c>
      <c r="AS46" s="114">
        <v>211</v>
      </c>
      <c r="AT46" s="114">
        <v>211</v>
      </c>
      <c r="AU46" s="114" t="s">
        <v>1080</v>
      </c>
      <c r="AV46" s="114">
        <v>0</v>
      </c>
      <c r="AW46" s="114">
        <v>0</v>
      </c>
      <c r="AX46" s="114">
        <v>41.5</v>
      </c>
      <c r="AY46" s="114">
        <v>41.5</v>
      </c>
      <c r="AZ46" s="114">
        <v>211</v>
      </c>
      <c r="BA46" s="114">
        <v>211</v>
      </c>
      <c r="BB46" s="114" t="s">
        <v>1080</v>
      </c>
    </row>
    <row r="47" spans="2:54" ht="30" x14ac:dyDescent="0.25">
      <c r="B47" s="38" t="s">
        <v>22</v>
      </c>
      <c r="C47" s="38" t="s">
        <v>27</v>
      </c>
      <c r="D47" s="38" t="s">
        <v>954</v>
      </c>
      <c r="E47" s="38" t="s">
        <v>955</v>
      </c>
      <c r="F47" s="114"/>
      <c r="G47" s="114"/>
      <c r="H47" s="114" t="s">
        <v>1080</v>
      </c>
      <c r="I47" s="114" t="s">
        <v>1080</v>
      </c>
      <c r="J47" s="114" t="s">
        <v>1080</v>
      </c>
      <c r="K47" s="114" t="s">
        <v>1080</v>
      </c>
      <c r="L47" s="114" t="s">
        <v>1080</v>
      </c>
      <c r="M47" s="114" t="s">
        <v>1080</v>
      </c>
      <c r="N47" s="114" t="s">
        <v>1080</v>
      </c>
      <c r="O47" s="114" t="s">
        <v>1080</v>
      </c>
      <c r="P47" s="114" t="s">
        <v>1080</v>
      </c>
      <c r="Q47" s="114" t="s">
        <v>1080</v>
      </c>
      <c r="R47" s="114"/>
      <c r="S47" s="114"/>
      <c r="T47" s="114">
        <v>0</v>
      </c>
      <c r="U47" s="114">
        <v>0</v>
      </c>
      <c r="V47" s="114">
        <v>0</v>
      </c>
      <c r="W47" s="114">
        <v>0</v>
      </c>
      <c r="X47" s="114" t="s">
        <v>1080</v>
      </c>
      <c r="Y47" s="114" t="s">
        <v>1080</v>
      </c>
      <c r="Z47" s="114" t="s">
        <v>1080</v>
      </c>
      <c r="AA47" s="114">
        <v>0</v>
      </c>
      <c r="AB47" s="114">
        <v>0</v>
      </c>
      <c r="AC47" s="114">
        <v>0</v>
      </c>
      <c r="AD47" s="114">
        <v>0</v>
      </c>
      <c r="AE47" s="114" t="s">
        <v>1080</v>
      </c>
      <c r="AF47" s="114" t="s">
        <v>1080</v>
      </c>
      <c r="AG47" s="114" t="s">
        <v>1080</v>
      </c>
      <c r="AH47" s="114">
        <v>0</v>
      </c>
      <c r="AI47" s="114">
        <v>0</v>
      </c>
      <c r="AJ47" s="114">
        <v>0</v>
      </c>
      <c r="AK47" s="114">
        <v>0</v>
      </c>
      <c r="AL47" s="114" t="s">
        <v>1080</v>
      </c>
      <c r="AM47" s="114" t="s">
        <v>1080</v>
      </c>
      <c r="AN47" s="114" t="s">
        <v>1080</v>
      </c>
      <c r="AO47" s="114">
        <v>0</v>
      </c>
      <c r="AP47" s="114">
        <v>0</v>
      </c>
      <c r="AQ47" s="114">
        <v>0</v>
      </c>
      <c r="AR47" s="114">
        <v>0</v>
      </c>
      <c r="AS47" s="114" t="s">
        <v>1080</v>
      </c>
      <c r="AT47" s="114" t="s">
        <v>1080</v>
      </c>
      <c r="AU47" s="114" t="s">
        <v>1080</v>
      </c>
      <c r="AV47" s="114">
        <v>0</v>
      </c>
      <c r="AW47" s="114">
        <v>0</v>
      </c>
      <c r="AX47" s="114">
        <v>0</v>
      </c>
      <c r="AY47" s="114">
        <v>0</v>
      </c>
      <c r="AZ47" s="114" t="s">
        <v>1080</v>
      </c>
      <c r="BA47" s="114" t="s">
        <v>1080</v>
      </c>
      <c r="BB47" s="114" t="s">
        <v>1080</v>
      </c>
    </row>
    <row r="48" spans="2:54" ht="30" x14ac:dyDescent="0.25">
      <c r="B48" s="38" t="s">
        <v>22</v>
      </c>
      <c r="C48" s="38" t="s">
        <v>27</v>
      </c>
      <c r="D48" s="38" t="s">
        <v>956</v>
      </c>
      <c r="E48" s="38" t="s">
        <v>957</v>
      </c>
      <c r="F48" s="114" t="s">
        <v>20</v>
      </c>
      <c r="G48" s="114" t="s">
        <v>24</v>
      </c>
      <c r="H48" s="114">
        <v>2018</v>
      </c>
      <c r="I48" s="114">
        <v>0.09</v>
      </c>
      <c r="J48" s="114" t="s">
        <v>1080</v>
      </c>
      <c r="K48" s="114" t="s">
        <v>1080</v>
      </c>
      <c r="L48" s="114">
        <v>0.09</v>
      </c>
      <c r="M48" s="114">
        <v>0.09</v>
      </c>
      <c r="N48" s="114" t="s">
        <v>1080</v>
      </c>
      <c r="O48" s="114" t="s">
        <v>1169</v>
      </c>
      <c r="P48" s="114" t="s">
        <v>1170</v>
      </c>
      <c r="Q48" s="114" t="s">
        <v>1171</v>
      </c>
      <c r="R48" s="114"/>
      <c r="S48" s="114"/>
      <c r="T48" s="114">
        <v>0</v>
      </c>
      <c r="U48" s="114">
        <v>0</v>
      </c>
      <c r="V48" s="114">
        <v>35.1</v>
      </c>
      <c r="W48" s="114">
        <v>35.1</v>
      </c>
      <c r="X48" s="114">
        <v>211</v>
      </c>
      <c r="Y48" s="114">
        <v>211</v>
      </c>
      <c r="Z48" s="114" t="s">
        <v>1080</v>
      </c>
      <c r="AA48" s="114">
        <v>0</v>
      </c>
      <c r="AB48" s="114">
        <v>0</v>
      </c>
      <c r="AC48" s="114">
        <v>34.235768000000043</v>
      </c>
      <c r="AD48" s="114">
        <v>34.235768000000043</v>
      </c>
      <c r="AE48" s="114">
        <v>211</v>
      </c>
      <c r="AF48" s="114">
        <v>211</v>
      </c>
      <c r="AG48" s="114" t="s">
        <v>1080</v>
      </c>
      <c r="AH48" s="114">
        <v>0</v>
      </c>
      <c r="AI48" s="114">
        <v>0</v>
      </c>
      <c r="AJ48" s="114">
        <v>11.129621999999999</v>
      </c>
      <c r="AK48" s="114">
        <v>11.129621999999999</v>
      </c>
      <c r="AL48" s="114">
        <v>211</v>
      </c>
      <c r="AM48" s="114">
        <v>211</v>
      </c>
      <c r="AN48" s="114" t="s">
        <v>1080</v>
      </c>
      <c r="AO48" s="114">
        <v>0</v>
      </c>
      <c r="AP48" s="114">
        <v>0</v>
      </c>
      <c r="AQ48" s="114">
        <v>19.654117524999997</v>
      </c>
      <c r="AR48" s="114">
        <v>19.654117524999997</v>
      </c>
      <c r="AS48" s="114">
        <v>211</v>
      </c>
      <c r="AT48" s="114">
        <v>211</v>
      </c>
      <c r="AU48" s="114" t="s">
        <v>1080</v>
      </c>
      <c r="AV48" s="114">
        <v>0</v>
      </c>
      <c r="AW48" s="114">
        <v>0</v>
      </c>
      <c r="AX48" s="114">
        <v>0</v>
      </c>
      <c r="AY48" s="114">
        <v>0</v>
      </c>
      <c r="AZ48" s="114">
        <v>211</v>
      </c>
      <c r="BA48" s="114">
        <v>211</v>
      </c>
      <c r="BB48" s="114" t="s">
        <v>1080</v>
      </c>
    </row>
    <row r="49" spans="2:54" ht="30" x14ac:dyDescent="0.25">
      <c r="B49" s="38" t="s">
        <v>22</v>
      </c>
      <c r="C49" s="38" t="s">
        <v>27</v>
      </c>
      <c r="D49" s="38" t="s">
        <v>958</v>
      </c>
      <c r="E49" s="38" t="s">
        <v>959</v>
      </c>
      <c r="F49" s="114"/>
      <c r="G49" s="114"/>
      <c r="H49" s="114" t="s">
        <v>1080</v>
      </c>
      <c r="I49" s="114" t="s">
        <v>1080</v>
      </c>
      <c r="J49" s="114" t="s">
        <v>1080</v>
      </c>
      <c r="K49" s="114" t="s">
        <v>1080</v>
      </c>
      <c r="L49" s="114" t="s">
        <v>1080</v>
      </c>
      <c r="M49" s="114" t="s">
        <v>1080</v>
      </c>
      <c r="N49" s="114" t="s">
        <v>1080</v>
      </c>
      <c r="O49" s="114" t="s">
        <v>1080</v>
      </c>
      <c r="P49" s="114" t="s">
        <v>1080</v>
      </c>
      <c r="Q49" s="114" t="s">
        <v>1080</v>
      </c>
      <c r="R49" s="114"/>
      <c r="S49" s="114"/>
      <c r="T49" s="114">
        <v>0</v>
      </c>
      <c r="U49" s="114">
        <v>0</v>
      </c>
      <c r="V49" s="114">
        <v>0</v>
      </c>
      <c r="W49" s="114">
        <v>0</v>
      </c>
      <c r="X49" s="114" t="s">
        <v>1080</v>
      </c>
      <c r="Y49" s="114" t="s">
        <v>1080</v>
      </c>
      <c r="Z49" s="114" t="s">
        <v>1080</v>
      </c>
      <c r="AA49" s="114">
        <v>0</v>
      </c>
      <c r="AB49" s="114">
        <v>0</v>
      </c>
      <c r="AC49" s="114">
        <v>0</v>
      </c>
      <c r="AD49" s="114">
        <v>0</v>
      </c>
      <c r="AE49" s="114" t="s">
        <v>1080</v>
      </c>
      <c r="AF49" s="114" t="s">
        <v>1080</v>
      </c>
      <c r="AG49" s="114" t="s">
        <v>1080</v>
      </c>
      <c r="AH49" s="114">
        <v>0</v>
      </c>
      <c r="AI49" s="114">
        <v>0</v>
      </c>
      <c r="AJ49" s="114">
        <v>0</v>
      </c>
      <c r="AK49" s="114">
        <v>0</v>
      </c>
      <c r="AL49" s="114" t="s">
        <v>1080</v>
      </c>
      <c r="AM49" s="114" t="s">
        <v>1080</v>
      </c>
      <c r="AN49" s="114" t="s">
        <v>1080</v>
      </c>
      <c r="AO49" s="114">
        <v>0</v>
      </c>
      <c r="AP49" s="114">
        <v>0</v>
      </c>
      <c r="AQ49" s="114">
        <v>0</v>
      </c>
      <c r="AR49" s="114">
        <v>0</v>
      </c>
      <c r="AS49" s="114" t="s">
        <v>1080</v>
      </c>
      <c r="AT49" s="114" t="s">
        <v>1080</v>
      </c>
      <c r="AU49" s="114" t="s">
        <v>1080</v>
      </c>
      <c r="AV49" s="114">
        <v>0</v>
      </c>
      <c r="AW49" s="114">
        <v>0</v>
      </c>
      <c r="AX49" s="114">
        <v>0</v>
      </c>
      <c r="AY49" s="114">
        <v>0</v>
      </c>
      <c r="AZ49" s="114" t="s">
        <v>1080</v>
      </c>
      <c r="BA49" s="114" t="s">
        <v>1080</v>
      </c>
      <c r="BB49" s="114" t="s">
        <v>1080</v>
      </c>
    </row>
    <row r="50" spans="2:54" ht="30" x14ac:dyDescent="0.25">
      <c r="B50" s="38" t="s">
        <v>22</v>
      </c>
      <c r="C50" s="38" t="s">
        <v>27</v>
      </c>
      <c r="D50" s="38" t="s">
        <v>960</v>
      </c>
      <c r="E50" s="38" t="s">
        <v>961</v>
      </c>
      <c r="F50" s="114" t="s">
        <v>24</v>
      </c>
      <c r="G50" s="114" t="s">
        <v>32</v>
      </c>
      <c r="H50" s="114" t="s">
        <v>1080</v>
      </c>
      <c r="I50" s="114" t="s">
        <v>1080</v>
      </c>
      <c r="J50" s="114" t="s">
        <v>1080</v>
      </c>
      <c r="K50" s="114" t="s">
        <v>1080</v>
      </c>
      <c r="L50" s="114" t="s">
        <v>1080</v>
      </c>
      <c r="M50" s="114" t="s">
        <v>1080</v>
      </c>
      <c r="N50" s="114" t="s">
        <v>1080</v>
      </c>
      <c r="O50" s="114" t="s">
        <v>1080</v>
      </c>
      <c r="P50" s="114" t="s">
        <v>1177</v>
      </c>
      <c r="Q50" s="114" t="s">
        <v>1080</v>
      </c>
      <c r="R50" s="114"/>
      <c r="S50" s="114"/>
      <c r="T50" s="114">
        <v>254.8</v>
      </c>
      <c r="U50" s="114">
        <v>254.8</v>
      </c>
      <c r="V50" s="114">
        <v>0</v>
      </c>
      <c r="W50" s="114">
        <v>0</v>
      </c>
      <c r="X50" s="114" t="s">
        <v>1080</v>
      </c>
      <c r="Y50" s="114" t="s">
        <v>1080</v>
      </c>
      <c r="Z50" s="114">
        <v>1588</v>
      </c>
      <c r="AA50" s="114">
        <v>127.33797800000001</v>
      </c>
      <c r="AB50" s="114">
        <v>127.33797800000001</v>
      </c>
      <c r="AC50" s="114">
        <v>0</v>
      </c>
      <c r="AD50" s="114">
        <v>0</v>
      </c>
      <c r="AE50" s="114" t="s">
        <v>1080</v>
      </c>
      <c r="AF50" s="114" t="s">
        <v>1080</v>
      </c>
      <c r="AG50" s="114">
        <v>191</v>
      </c>
      <c r="AH50" s="114">
        <v>90.922150000000002</v>
      </c>
      <c r="AI50" s="114">
        <v>90.922150000000002</v>
      </c>
      <c r="AJ50" s="114">
        <v>0</v>
      </c>
      <c r="AK50" s="114">
        <v>0</v>
      </c>
      <c r="AL50" s="114" t="s">
        <v>1080</v>
      </c>
      <c r="AM50" s="114" t="s">
        <v>1080</v>
      </c>
      <c r="AN50" s="114">
        <v>557</v>
      </c>
      <c r="AO50" s="114">
        <v>64.008399999999995</v>
      </c>
      <c r="AP50" s="114">
        <v>64.008399999999995</v>
      </c>
      <c r="AQ50" s="114">
        <v>0</v>
      </c>
      <c r="AR50" s="114">
        <v>0</v>
      </c>
      <c r="AS50" s="114" t="s">
        <v>1080</v>
      </c>
      <c r="AT50" s="114" t="s">
        <v>1080</v>
      </c>
      <c r="AU50" s="114">
        <f>225+16</f>
        <v>241</v>
      </c>
      <c r="AV50" s="114">
        <v>65.928650000000005</v>
      </c>
      <c r="AW50" s="114">
        <v>65.928650000000005</v>
      </c>
      <c r="AX50" s="114">
        <v>0</v>
      </c>
      <c r="AY50" s="114">
        <v>0</v>
      </c>
      <c r="AZ50" s="114" t="s">
        <v>1080</v>
      </c>
      <c r="BA50" s="114" t="s">
        <v>1080</v>
      </c>
      <c r="BB50" s="114">
        <v>225</v>
      </c>
    </row>
    <row r="51" spans="2:54" ht="45" x14ac:dyDescent="0.25">
      <c r="B51" s="38" t="s">
        <v>22</v>
      </c>
      <c r="C51" s="38" t="s">
        <v>27</v>
      </c>
      <c r="D51" s="38" t="s">
        <v>962</v>
      </c>
      <c r="E51" s="38" t="s">
        <v>963</v>
      </c>
      <c r="F51" s="114" t="s">
        <v>24</v>
      </c>
      <c r="G51" s="114" t="s">
        <v>20</v>
      </c>
      <c r="H51" s="114" t="s">
        <v>1080</v>
      </c>
      <c r="I51" s="114" t="s">
        <v>1080</v>
      </c>
      <c r="J51" s="114" t="s">
        <v>1080</v>
      </c>
      <c r="K51" s="114" t="s">
        <v>1080</v>
      </c>
      <c r="L51" s="114" t="s">
        <v>1080</v>
      </c>
      <c r="M51" s="114" t="s">
        <v>1080</v>
      </c>
      <c r="N51" s="114" t="s">
        <v>1080</v>
      </c>
      <c r="O51" s="114" t="s">
        <v>1080</v>
      </c>
      <c r="P51" s="114" t="s">
        <v>1177</v>
      </c>
      <c r="Q51" s="114" t="s">
        <v>1080</v>
      </c>
      <c r="R51" s="114"/>
      <c r="S51" s="114"/>
      <c r="T51" s="114">
        <v>0</v>
      </c>
      <c r="U51" s="114">
        <v>0</v>
      </c>
      <c r="V51" s="114">
        <v>11.8</v>
      </c>
      <c r="W51" s="114">
        <v>11.8</v>
      </c>
      <c r="X51" s="114" t="s">
        <v>1080</v>
      </c>
      <c r="Y51" s="114" t="s">
        <v>1080</v>
      </c>
      <c r="Z51" s="114" t="s">
        <v>1080</v>
      </c>
      <c r="AA51" s="114">
        <v>0</v>
      </c>
      <c r="AB51" s="114">
        <v>0</v>
      </c>
      <c r="AC51" s="114">
        <v>20.442340350000002</v>
      </c>
      <c r="AD51" s="114">
        <v>20.442340350000002</v>
      </c>
      <c r="AE51" s="114" t="s">
        <v>1080</v>
      </c>
      <c r="AF51" s="114" t="s">
        <v>1080</v>
      </c>
      <c r="AG51" s="114" t="s">
        <v>1080</v>
      </c>
      <c r="AH51" s="114">
        <v>0</v>
      </c>
      <c r="AI51" s="114">
        <v>0</v>
      </c>
      <c r="AJ51" s="114">
        <v>19.870120800000002</v>
      </c>
      <c r="AK51" s="114">
        <v>19.870120800000002</v>
      </c>
      <c r="AL51" s="114" t="s">
        <v>1080</v>
      </c>
      <c r="AM51" s="114" t="s">
        <v>1080</v>
      </c>
      <c r="AN51" s="114" t="s">
        <v>1080</v>
      </c>
      <c r="AO51" s="114">
        <v>0</v>
      </c>
      <c r="AP51" s="114">
        <v>0</v>
      </c>
      <c r="AQ51" s="114">
        <v>20.391387282</v>
      </c>
      <c r="AR51" s="114">
        <v>20.391387282</v>
      </c>
      <c r="AS51" s="114" t="s">
        <v>1080</v>
      </c>
      <c r="AT51" s="114" t="s">
        <v>1080</v>
      </c>
      <c r="AU51" s="114" t="s">
        <v>1080</v>
      </c>
      <c r="AV51" s="114">
        <v>0</v>
      </c>
      <c r="AW51" s="114">
        <v>0</v>
      </c>
      <c r="AX51" s="114">
        <v>21.003128900460002</v>
      </c>
      <c r="AY51" s="114">
        <v>21.003128900460002</v>
      </c>
      <c r="AZ51" s="114" t="s">
        <v>1080</v>
      </c>
      <c r="BA51" s="114" t="s">
        <v>1080</v>
      </c>
      <c r="BB51" s="114" t="s">
        <v>1080</v>
      </c>
    </row>
    <row r="52" spans="2:54" ht="30" x14ac:dyDescent="0.25">
      <c r="B52" s="38" t="s">
        <v>22</v>
      </c>
      <c r="C52" s="38" t="s">
        <v>27</v>
      </c>
      <c r="D52" s="38" t="s">
        <v>964</v>
      </c>
      <c r="E52" s="38" t="s">
        <v>965</v>
      </c>
      <c r="F52" s="114" t="s">
        <v>24</v>
      </c>
      <c r="G52" s="114" t="s">
        <v>35</v>
      </c>
      <c r="H52" s="114" t="s">
        <v>1080</v>
      </c>
      <c r="I52" s="114" t="s">
        <v>1080</v>
      </c>
      <c r="J52" s="114" t="s">
        <v>1080</v>
      </c>
      <c r="K52" s="114" t="s">
        <v>1080</v>
      </c>
      <c r="L52" s="114" t="s">
        <v>1080</v>
      </c>
      <c r="M52" s="114" t="s">
        <v>1080</v>
      </c>
      <c r="N52" s="114" t="s">
        <v>1080</v>
      </c>
      <c r="O52" s="114" t="s">
        <v>1080</v>
      </c>
      <c r="P52" s="114" t="s">
        <v>1177</v>
      </c>
      <c r="Q52" s="114" t="s">
        <v>1080</v>
      </c>
      <c r="R52" s="114"/>
      <c r="S52" s="114"/>
      <c r="T52" s="114">
        <v>0</v>
      </c>
      <c r="U52" s="114">
        <v>0</v>
      </c>
      <c r="V52" s="114">
        <v>30.8</v>
      </c>
      <c r="W52" s="114">
        <v>30.8</v>
      </c>
      <c r="X52" s="114" t="s">
        <v>1080</v>
      </c>
      <c r="Y52" s="114" t="s">
        <v>1080</v>
      </c>
      <c r="Z52" s="114" t="s">
        <v>1080</v>
      </c>
      <c r="AA52" s="114">
        <v>0</v>
      </c>
      <c r="AB52" s="114">
        <v>0</v>
      </c>
      <c r="AC52" s="114">
        <v>159.98573050000022</v>
      </c>
      <c r="AD52" s="114">
        <v>159.98573050000022</v>
      </c>
      <c r="AE52" s="114" t="s">
        <v>1080</v>
      </c>
      <c r="AF52" s="114" t="s">
        <v>1080</v>
      </c>
      <c r="AG52" s="114" t="s">
        <v>1080</v>
      </c>
      <c r="AH52" s="114">
        <v>0</v>
      </c>
      <c r="AI52" s="114">
        <v>0</v>
      </c>
      <c r="AJ52" s="114">
        <v>170.75668900000002</v>
      </c>
      <c r="AK52" s="114">
        <v>170.75668900000002</v>
      </c>
      <c r="AL52" s="114" t="s">
        <v>1080</v>
      </c>
      <c r="AM52" s="114" t="s">
        <v>1080</v>
      </c>
      <c r="AN52" s="114" t="s">
        <v>1080</v>
      </c>
      <c r="AO52" s="114">
        <v>0</v>
      </c>
      <c r="AP52" s="114">
        <v>0</v>
      </c>
      <c r="AQ52" s="114">
        <v>228.84133792</v>
      </c>
      <c r="AR52" s="114">
        <v>228.84133792</v>
      </c>
      <c r="AS52" s="114" t="s">
        <v>1080</v>
      </c>
      <c r="AT52" s="114" t="s">
        <v>1080</v>
      </c>
      <c r="AU52" s="114" t="s">
        <v>1080</v>
      </c>
      <c r="AV52" s="114">
        <v>0</v>
      </c>
      <c r="AW52" s="114">
        <v>0</v>
      </c>
      <c r="AX52" s="114">
        <v>235.70657805759998</v>
      </c>
      <c r="AY52" s="114">
        <v>235.70657805759998</v>
      </c>
      <c r="AZ52" s="114" t="s">
        <v>1080</v>
      </c>
      <c r="BA52" s="114" t="s">
        <v>1080</v>
      </c>
      <c r="BB52" s="114" t="s">
        <v>1080</v>
      </c>
    </row>
    <row r="53" spans="2:54" ht="30" x14ac:dyDescent="0.25">
      <c r="B53" s="38" t="s">
        <v>18</v>
      </c>
      <c r="C53" s="38" t="s">
        <v>31</v>
      </c>
      <c r="D53" s="38" t="s">
        <v>966</v>
      </c>
      <c r="E53" s="38" t="s">
        <v>967</v>
      </c>
      <c r="F53" s="114" t="s">
        <v>16</v>
      </c>
      <c r="G53" s="114" t="s">
        <v>24</v>
      </c>
      <c r="H53" s="114" t="s">
        <v>1080</v>
      </c>
      <c r="I53" s="114" t="s">
        <v>1080</v>
      </c>
      <c r="J53" s="114" t="s">
        <v>1080</v>
      </c>
      <c r="K53" s="114" t="s">
        <v>1080</v>
      </c>
      <c r="L53" s="114" t="s">
        <v>1080</v>
      </c>
      <c r="M53" s="114" t="s">
        <v>1080</v>
      </c>
      <c r="N53" s="114" t="s">
        <v>1080</v>
      </c>
      <c r="O53" s="114" t="s">
        <v>1080</v>
      </c>
      <c r="P53" s="114" t="s">
        <v>1177</v>
      </c>
      <c r="Q53" s="114" t="s">
        <v>1080</v>
      </c>
      <c r="R53" s="114"/>
      <c r="S53" s="114"/>
      <c r="T53" s="114">
        <v>0</v>
      </c>
      <c r="U53" s="114">
        <v>0</v>
      </c>
      <c r="V53" s="114">
        <v>13.1</v>
      </c>
      <c r="W53" s="114">
        <v>13.1</v>
      </c>
      <c r="X53" s="114" t="s">
        <v>1080</v>
      </c>
      <c r="Y53" s="114" t="s">
        <v>1080</v>
      </c>
      <c r="Z53" s="114" t="s">
        <v>1080</v>
      </c>
      <c r="AA53" s="114">
        <v>0</v>
      </c>
      <c r="AB53" s="114">
        <v>0</v>
      </c>
      <c r="AC53" s="114">
        <v>22.713711500000006</v>
      </c>
      <c r="AD53" s="114">
        <v>22.713711500000006</v>
      </c>
      <c r="AE53" s="114" t="s">
        <v>1080</v>
      </c>
      <c r="AF53" s="114" t="s">
        <v>1080</v>
      </c>
      <c r="AG53" s="114" t="s">
        <v>1080</v>
      </c>
      <c r="AH53" s="114">
        <v>0</v>
      </c>
      <c r="AI53" s="114">
        <v>0</v>
      </c>
      <c r="AJ53" s="114">
        <v>35.822016000000005</v>
      </c>
      <c r="AK53" s="114">
        <v>35.822016000000005</v>
      </c>
      <c r="AL53" s="114" t="s">
        <v>1080</v>
      </c>
      <c r="AM53" s="114" t="s">
        <v>1080</v>
      </c>
      <c r="AN53" s="114" t="s">
        <v>1080</v>
      </c>
      <c r="AO53" s="114">
        <v>0</v>
      </c>
      <c r="AP53" s="114">
        <v>0</v>
      </c>
      <c r="AQ53" s="114">
        <v>38.407096979999999</v>
      </c>
      <c r="AR53" s="114">
        <v>38.407096979999999</v>
      </c>
      <c r="AS53" s="114" t="s">
        <v>1080</v>
      </c>
      <c r="AT53" s="114" t="s">
        <v>1080</v>
      </c>
      <c r="AU53" s="114" t="s">
        <v>1080</v>
      </c>
      <c r="AV53" s="114">
        <v>0</v>
      </c>
      <c r="AW53" s="114">
        <v>0</v>
      </c>
      <c r="AX53" s="114">
        <v>39.536809889399997</v>
      </c>
      <c r="AY53" s="114">
        <v>39.536809889399997</v>
      </c>
      <c r="AZ53" s="114" t="s">
        <v>1080</v>
      </c>
      <c r="BA53" s="114" t="s">
        <v>1080</v>
      </c>
      <c r="BB53" s="114" t="s">
        <v>1080</v>
      </c>
    </row>
    <row r="54" spans="2:54" ht="60" x14ac:dyDescent="0.25">
      <c r="B54" s="38" t="s">
        <v>13</v>
      </c>
      <c r="C54" s="38" t="s">
        <v>31</v>
      </c>
      <c r="D54" s="38" t="s">
        <v>968</v>
      </c>
      <c r="E54" s="38" t="s">
        <v>969</v>
      </c>
      <c r="F54" s="114" t="s">
        <v>16</v>
      </c>
      <c r="G54" s="114" t="s">
        <v>24</v>
      </c>
      <c r="H54" s="114">
        <v>2019</v>
      </c>
      <c r="I54" s="114">
        <v>0.35</v>
      </c>
      <c r="J54" s="114" t="s">
        <v>1080</v>
      </c>
      <c r="K54" s="114" t="s">
        <v>1080</v>
      </c>
      <c r="L54" s="114">
        <v>0.35</v>
      </c>
      <c r="M54" s="114">
        <v>0.35</v>
      </c>
      <c r="N54" s="114" t="s">
        <v>1207</v>
      </c>
      <c r="O54" s="114" t="s">
        <v>1080</v>
      </c>
      <c r="P54" s="114" t="s">
        <v>1170</v>
      </c>
      <c r="Q54" s="114" t="s">
        <v>1208</v>
      </c>
      <c r="R54" s="114"/>
      <c r="S54" s="114" t="s">
        <v>1244</v>
      </c>
      <c r="T54" s="114">
        <v>0</v>
      </c>
      <c r="U54" s="114">
        <v>0</v>
      </c>
      <c r="V54" s="114">
        <v>15</v>
      </c>
      <c r="W54" s="114">
        <v>15</v>
      </c>
      <c r="X54" s="114" t="s">
        <v>1080</v>
      </c>
      <c r="Y54" s="114" t="s">
        <v>1080</v>
      </c>
      <c r="Z54" s="114">
        <v>118.6</v>
      </c>
      <c r="AA54" s="114">
        <v>0</v>
      </c>
      <c r="AB54" s="114">
        <v>0</v>
      </c>
      <c r="AC54" s="114">
        <v>14.672472000000017</v>
      </c>
      <c r="AD54" s="114">
        <v>14.672472000000017</v>
      </c>
      <c r="AE54" s="114" t="s">
        <v>1080</v>
      </c>
      <c r="AF54" s="114" t="s">
        <v>1080</v>
      </c>
      <c r="AG54" s="114">
        <v>45.85</v>
      </c>
      <c r="AH54" s="114">
        <v>0</v>
      </c>
      <c r="AI54" s="114">
        <v>0</v>
      </c>
      <c r="AJ54" s="114">
        <v>8.1778575</v>
      </c>
      <c r="AK54" s="114">
        <v>8.1778575</v>
      </c>
      <c r="AL54" s="114">
        <v>54.9</v>
      </c>
      <c r="AM54" s="114">
        <v>54.9</v>
      </c>
      <c r="AN54" s="114" t="s">
        <v>1080</v>
      </c>
      <c r="AO54" s="114">
        <v>0</v>
      </c>
      <c r="AP54" s="114">
        <v>0</v>
      </c>
      <c r="AQ54" s="114">
        <v>8.4231932249999986</v>
      </c>
      <c r="AR54" s="114">
        <v>8.4231932249999986</v>
      </c>
      <c r="AS54" s="114">
        <v>29</v>
      </c>
      <c r="AT54" s="114">
        <v>29</v>
      </c>
      <c r="AU54" s="114" t="s">
        <v>1080</v>
      </c>
      <c r="AV54" s="114">
        <v>0</v>
      </c>
      <c r="AW54" s="114">
        <v>0</v>
      </c>
      <c r="AX54" s="114">
        <v>8.6758890217499989</v>
      </c>
      <c r="AY54" s="114">
        <v>8.6758890217499989</v>
      </c>
      <c r="AZ54" s="114">
        <v>50</v>
      </c>
      <c r="BA54" s="114">
        <v>50</v>
      </c>
      <c r="BB54" s="114" t="s">
        <v>1080</v>
      </c>
    </row>
    <row r="55" spans="2:54" ht="45" x14ac:dyDescent="0.25">
      <c r="B55" s="38" t="s">
        <v>13</v>
      </c>
      <c r="C55" s="38" t="s">
        <v>31</v>
      </c>
      <c r="D55" s="38" t="s">
        <v>970</v>
      </c>
      <c r="E55" s="38" t="s">
        <v>971</v>
      </c>
      <c r="F55" s="114"/>
      <c r="G55" s="114"/>
      <c r="H55" s="114" t="s">
        <v>1080</v>
      </c>
      <c r="I55" s="114" t="s">
        <v>1080</v>
      </c>
      <c r="J55" s="114" t="s">
        <v>1080</v>
      </c>
      <c r="K55" s="114" t="s">
        <v>1080</v>
      </c>
      <c r="L55" s="114" t="s">
        <v>1080</v>
      </c>
      <c r="M55" s="114" t="s">
        <v>1080</v>
      </c>
      <c r="N55" s="114" t="s">
        <v>1080</v>
      </c>
      <c r="O55" s="114" t="s">
        <v>1080</v>
      </c>
      <c r="P55" s="114" t="s">
        <v>1080</v>
      </c>
      <c r="Q55" s="114" t="s">
        <v>1080</v>
      </c>
      <c r="R55" s="114"/>
      <c r="S55" s="114"/>
      <c r="T55" s="114">
        <v>0</v>
      </c>
      <c r="U55" s="114">
        <v>0</v>
      </c>
      <c r="V55" s="114">
        <v>0</v>
      </c>
      <c r="W55" s="114">
        <v>0</v>
      </c>
      <c r="X55" s="114" t="s">
        <v>1080</v>
      </c>
      <c r="Y55" s="114" t="s">
        <v>1080</v>
      </c>
      <c r="Z55" s="114" t="s">
        <v>1080</v>
      </c>
      <c r="AA55" s="114">
        <v>0</v>
      </c>
      <c r="AB55" s="114">
        <v>0</v>
      </c>
      <c r="AC55" s="114">
        <v>0</v>
      </c>
      <c r="AD55" s="114">
        <v>0</v>
      </c>
      <c r="AE55" s="114" t="s">
        <v>1080</v>
      </c>
      <c r="AF55" s="114" t="s">
        <v>1080</v>
      </c>
      <c r="AG55" s="114" t="s">
        <v>1080</v>
      </c>
      <c r="AH55" s="114">
        <v>0</v>
      </c>
      <c r="AI55" s="114">
        <v>0</v>
      </c>
      <c r="AJ55" s="114">
        <v>0</v>
      </c>
      <c r="AK55" s="114">
        <v>0</v>
      </c>
      <c r="AL55" s="114" t="s">
        <v>1080</v>
      </c>
      <c r="AM55" s="114" t="s">
        <v>1080</v>
      </c>
      <c r="AN55" s="114" t="s">
        <v>1080</v>
      </c>
      <c r="AO55" s="114">
        <v>0</v>
      </c>
      <c r="AP55" s="114">
        <v>0</v>
      </c>
      <c r="AQ55" s="114">
        <v>0</v>
      </c>
      <c r="AR55" s="114">
        <v>0</v>
      </c>
      <c r="AS55" s="114" t="s">
        <v>1080</v>
      </c>
      <c r="AT55" s="114" t="s">
        <v>1080</v>
      </c>
      <c r="AU55" s="114" t="s">
        <v>1080</v>
      </c>
      <c r="AV55" s="114">
        <v>0</v>
      </c>
      <c r="AW55" s="114">
        <v>0</v>
      </c>
      <c r="AX55" s="114">
        <v>0</v>
      </c>
      <c r="AY55" s="114">
        <v>0</v>
      </c>
      <c r="AZ55" s="114" t="s">
        <v>1080</v>
      </c>
      <c r="BA55" s="114" t="s">
        <v>1080</v>
      </c>
      <c r="BB55" s="114" t="s">
        <v>1080</v>
      </c>
    </row>
    <row r="56" spans="2:54" ht="45" x14ac:dyDescent="0.25">
      <c r="B56" s="38" t="s">
        <v>18</v>
      </c>
      <c r="C56" s="38" t="s">
        <v>31</v>
      </c>
      <c r="D56" s="38" t="s">
        <v>972</v>
      </c>
      <c r="E56" s="38" t="s">
        <v>973</v>
      </c>
      <c r="F56" s="114" t="s">
        <v>16</v>
      </c>
      <c r="G56" s="114" t="s">
        <v>24</v>
      </c>
      <c r="H56" s="114" t="s">
        <v>1080</v>
      </c>
      <c r="I56" s="114" t="s">
        <v>1080</v>
      </c>
      <c r="J56" s="114" t="s">
        <v>1080</v>
      </c>
      <c r="K56" s="114" t="s">
        <v>1080</v>
      </c>
      <c r="L56" s="114" t="s">
        <v>1080</v>
      </c>
      <c r="M56" s="114" t="s">
        <v>1080</v>
      </c>
      <c r="N56" s="114" t="s">
        <v>1080</v>
      </c>
      <c r="O56" s="114" t="s">
        <v>1080</v>
      </c>
      <c r="P56" s="114" t="s">
        <v>1177</v>
      </c>
      <c r="Q56" s="114" t="s">
        <v>1080</v>
      </c>
      <c r="R56" s="114"/>
      <c r="S56" s="114"/>
      <c r="T56" s="114">
        <v>0</v>
      </c>
      <c r="U56" s="114">
        <v>0</v>
      </c>
      <c r="V56" s="114">
        <v>36.1</v>
      </c>
      <c r="W56" s="114">
        <v>36.1</v>
      </c>
      <c r="X56" s="114" t="s">
        <v>1080</v>
      </c>
      <c r="Y56" s="114" t="s">
        <v>1080</v>
      </c>
      <c r="Z56" s="114" t="s">
        <v>1080</v>
      </c>
      <c r="AA56" s="114">
        <v>0</v>
      </c>
      <c r="AB56" s="114">
        <v>0</v>
      </c>
      <c r="AC56" s="114">
        <v>82.826070399999992</v>
      </c>
      <c r="AD56" s="114">
        <v>82.826070399999992</v>
      </c>
      <c r="AE56" s="114" t="s">
        <v>1080</v>
      </c>
      <c r="AF56" s="114" t="s">
        <v>1080</v>
      </c>
      <c r="AG56" s="114" t="s">
        <v>1080</v>
      </c>
      <c r="AH56" s="114">
        <v>0</v>
      </c>
      <c r="AI56" s="114">
        <v>0</v>
      </c>
      <c r="AJ56" s="114">
        <v>117.63008760000001</v>
      </c>
      <c r="AK56" s="114">
        <v>117.63008760000001</v>
      </c>
      <c r="AL56" s="114" t="s">
        <v>1080</v>
      </c>
      <c r="AM56" s="114" t="s">
        <v>1080</v>
      </c>
      <c r="AN56" s="114" t="s">
        <v>1080</v>
      </c>
      <c r="AO56" s="114">
        <v>0</v>
      </c>
      <c r="AP56" s="114">
        <v>0</v>
      </c>
      <c r="AQ56" s="114">
        <v>97.25</v>
      </c>
      <c r="AR56" s="114">
        <v>97.25</v>
      </c>
      <c r="AS56" s="114" t="s">
        <v>1080</v>
      </c>
      <c r="AT56" s="114" t="s">
        <v>1080</v>
      </c>
      <c r="AU56" s="114" t="s">
        <v>1080</v>
      </c>
      <c r="AV56" s="114">
        <v>0</v>
      </c>
      <c r="AW56" s="114">
        <v>0</v>
      </c>
      <c r="AX56" s="114">
        <v>100.16</v>
      </c>
      <c r="AY56" s="114">
        <v>100.16</v>
      </c>
      <c r="AZ56" s="114" t="s">
        <v>1080</v>
      </c>
      <c r="BA56" s="114" t="s">
        <v>1080</v>
      </c>
      <c r="BB56" s="114" t="s">
        <v>1080</v>
      </c>
    </row>
    <row r="57" spans="2:54" ht="45" x14ac:dyDescent="0.25">
      <c r="B57" s="38" t="s">
        <v>18</v>
      </c>
      <c r="C57" s="38" t="s">
        <v>31</v>
      </c>
      <c r="D57" s="38" t="s">
        <v>974</v>
      </c>
      <c r="E57" s="38" t="s">
        <v>975</v>
      </c>
      <c r="F57" s="114" t="s">
        <v>16</v>
      </c>
      <c r="G57" s="114" t="s">
        <v>24</v>
      </c>
      <c r="H57" s="114" t="s">
        <v>1080</v>
      </c>
      <c r="I57" s="114" t="s">
        <v>1080</v>
      </c>
      <c r="J57" s="114" t="s">
        <v>1080</v>
      </c>
      <c r="K57" s="114" t="s">
        <v>1080</v>
      </c>
      <c r="L57" s="114" t="s">
        <v>1080</v>
      </c>
      <c r="M57" s="114" t="s">
        <v>1080</v>
      </c>
      <c r="N57" s="114" t="s">
        <v>1080</v>
      </c>
      <c r="O57" s="114" t="s">
        <v>1080</v>
      </c>
      <c r="P57" s="114" t="s">
        <v>1177</v>
      </c>
      <c r="Q57" s="114" t="s">
        <v>1080</v>
      </c>
      <c r="R57" s="114"/>
      <c r="S57" s="114"/>
      <c r="T57" s="114">
        <v>0</v>
      </c>
      <c r="U57" s="114">
        <v>0</v>
      </c>
      <c r="V57" s="114">
        <v>45.1</v>
      </c>
      <c r="W57" s="114">
        <v>45.1</v>
      </c>
      <c r="X57" s="114" t="s">
        <v>1080</v>
      </c>
      <c r="Y57" s="114" t="s">
        <v>1080</v>
      </c>
      <c r="Z57" s="114" t="s">
        <v>1080</v>
      </c>
      <c r="AA57" s="114">
        <v>0</v>
      </c>
      <c r="AB57" s="114">
        <v>0</v>
      </c>
      <c r="AC57" s="114">
        <v>103.532588</v>
      </c>
      <c r="AD57" s="114">
        <v>103.532588</v>
      </c>
      <c r="AE57" s="114" t="s">
        <v>1080</v>
      </c>
      <c r="AF57" s="114" t="s">
        <v>1080</v>
      </c>
      <c r="AG57" s="114" t="s">
        <v>1080</v>
      </c>
      <c r="AH57" s="114">
        <v>0</v>
      </c>
      <c r="AI57" s="114">
        <v>0</v>
      </c>
      <c r="AJ57" s="114">
        <v>141.31089950000003</v>
      </c>
      <c r="AK57" s="114">
        <v>141.31089950000003</v>
      </c>
      <c r="AL57" s="114" t="s">
        <v>1080</v>
      </c>
      <c r="AM57" s="114" t="s">
        <v>1080</v>
      </c>
      <c r="AN57" s="114" t="s">
        <v>1080</v>
      </c>
      <c r="AO57" s="114">
        <v>0</v>
      </c>
      <c r="AP57" s="114">
        <v>0</v>
      </c>
      <c r="AQ57" s="114">
        <v>115</v>
      </c>
      <c r="AR57" s="114">
        <v>115</v>
      </c>
      <c r="AS57" s="114" t="s">
        <v>1080</v>
      </c>
      <c r="AT57" s="114" t="s">
        <v>1080</v>
      </c>
      <c r="AU57" s="114" t="s">
        <v>1080</v>
      </c>
      <c r="AV57" s="114">
        <v>0</v>
      </c>
      <c r="AW57" s="114">
        <v>0</v>
      </c>
      <c r="AX57" s="114">
        <v>118.45</v>
      </c>
      <c r="AY57" s="114">
        <v>118.45</v>
      </c>
      <c r="AZ57" s="114" t="s">
        <v>1080</v>
      </c>
      <c r="BA57" s="114" t="s">
        <v>1080</v>
      </c>
      <c r="BB57" s="114" t="s">
        <v>1080</v>
      </c>
    </row>
    <row r="58" spans="2:54" ht="30" x14ac:dyDescent="0.25">
      <c r="B58" s="38" t="s">
        <v>13</v>
      </c>
      <c r="C58" s="38" t="s">
        <v>31</v>
      </c>
      <c r="D58" s="38" t="s">
        <v>976</v>
      </c>
      <c r="E58" s="38" t="s">
        <v>941</v>
      </c>
      <c r="F58" s="114" t="s">
        <v>16</v>
      </c>
      <c r="G58" s="114" t="s">
        <v>24</v>
      </c>
      <c r="H58" s="114" t="s">
        <v>1080</v>
      </c>
      <c r="I58" s="114" t="s">
        <v>1080</v>
      </c>
      <c r="J58" s="114" t="s">
        <v>1080</v>
      </c>
      <c r="K58" s="114" t="s">
        <v>1080</v>
      </c>
      <c r="L58" s="114" t="s">
        <v>1080</v>
      </c>
      <c r="M58" s="114" t="s">
        <v>1080</v>
      </c>
      <c r="N58" s="114" t="s">
        <v>1080</v>
      </c>
      <c r="O58" s="114" t="s">
        <v>1080</v>
      </c>
      <c r="P58" s="114" t="s">
        <v>1177</v>
      </c>
      <c r="Q58" s="114" t="s">
        <v>1080</v>
      </c>
      <c r="R58" s="114"/>
      <c r="S58" s="114"/>
      <c r="T58" s="114">
        <v>0</v>
      </c>
      <c r="U58" s="114">
        <v>0</v>
      </c>
      <c r="V58" s="114">
        <v>2936</v>
      </c>
      <c r="W58" s="114">
        <v>29.6</v>
      </c>
      <c r="X58" s="114" t="s">
        <v>1080</v>
      </c>
      <c r="Y58" s="114" t="s">
        <v>1080</v>
      </c>
      <c r="Z58" s="114" t="s">
        <v>1080</v>
      </c>
      <c r="AA58" s="114">
        <v>0</v>
      </c>
      <c r="AB58" s="114">
        <v>0</v>
      </c>
      <c r="AC58" s="114">
        <v>22.713711500000006</v>
      </c>
      <c r="AD58" s="114">
        <v>22.713711500000006</v>
      </c>
      <c r="AE58" s="114" t="s">
        <v>1080</v>
      </c>
      <c r="AF58" s="114" t="s">
        <v>1080</v>
      </c>
      <c r="AG58" s="114" t="s">
        <v>1080</v>
      </c>
      <c r="AH58" s="114">
        <v>0</v>
      </c>
      <c r="AI58" s="114">
        <v>0</v>
      </c>
      <c r="AJ58" s="114">
        <v>38.570836800000002</v>
      </c>
      <c r="AK58" s="114">
        <v>38.570836800000002</v>
      </c>
      <c r="AL58" s="114" t="s">
        <v>1080</v>
      </c>
      <c r="AM58" s="114" t="s">
        <v>1080</v>
      </c>
      <c r="AN58" s="114">
        <v>2</v>
      </c>
      <c r="AO58" s="114">
        <v>130</v>
      </c>
      <c r="AP58" s="114">
        <v>130</v>
      </c>
      <c r="AQ58" s="114">
        <v>41.557096980000004</v>
      </c>
      <c r="AR58" s="114">
        <v>41.557096980000004</v>
      </c>
      <c r="AS58" s="114" t="s">
        <v>1080</v>
      </c>
      <c r="AT58" s="114" t="s">
        <v>1080</v>
      </c>
      <c r="AU58" s="114">
        <v>4</v>
      </c>
      <c r="AV58" s="114">
        <v>0</v>
      </c>
      <c r="AW58" s="114">
        <v>0</v>
      </c>
      <c r="AX58" s="114">
        <v>42.776809889399999</v>
      </c>
      <c r="AY58" s="114">
        <v>42.776809889399999</v>
      </c>
      <c r="AZ58" s="114" t="s">
        <v>1080</v>
      </c>
      <c r="BA58" s="114" t="s">
        <v>1080</v>
      </c>
      <c r="BB58" s="114">
        <v>4</v>
      </c>
    </row>
    <row r="59" spans="2:54" ht="45" x14ac:dyDescent="0.25">
      <c r="B59" s="38" t="s">
        <v>13</v>
      </c>
      <c r="C59" s="38" t="s">
        <v>31</v>
      </c>
      <c r="D59" s="38" t="s">
        <v>977</v>
      </c>
      <c r="E59" s="38" t="s">
        <v>978</v>
      </c>
      <c r="F59" s="114" t="s">
        <v>16</v>
      </c>
      <c r="G59" s="114" t="s">
        <v>24</v>
      </c>
      <c r="H59" s="114" t="s">
        <v>1080</v>
      </c>
      <c r="I59" s="114" t="s">
        <v>1080</v>
      </c>
      <c r="J59" s="114" t="s">
        <v>1080</v>
      </c>
      <c r="K59" s="114" t="s">
        <v>1080</v>
      </c>
      <c r="L59" s="114" t="s">
        <v>1080</v>
      </c>
      <c r="M59" s="114" t="s">
        <v>1080</v>
      </c>
      <c r="N59" s="114" t="s">
        <v>1080</v>
      </c>
      <c r="O59" s="114" t="s">
        <v>1080</v>
      </c>
      <c r="P59" s="114" t="s">
        <v>1177</v>
      </c>
      <c r="Q59" s="114" t="s">
        <v>1080</v>
      </c>
      <c r="R59" s="114"/>
      <c r="S59" s="114"/>
      <c r="T59" s="114">
        <v>0</v>
      </c>
      <c r="U59" s="114">
        <v>0</v>
      </c>
      <c r="V59" s="114">
        <v>0</v>
      </c>
      <c r="W59" s="114">
        <v>0</v>
      </c>
      <c r="X59" s="114">
        <v>211</v>
      </c>
      <c r="Y59" s="114">
        <v>211</v>
      </c>
      <c r="Z59" s="114" t="s">
        <v>1080</v>
      </c>
      <c r="AA59" s="114">
        <v>0</v>
      </c>
      <c r="AB59" s="114">
        <v>0</v>
      </c>
      <c r="AC59" s="114">
        <v>105.06</v>
      </c>
      <c r="AD59" s="114">
        <v>105.06</v>
      </c>
      <c r="AE59" s="114">
        <v>211</v>
      </c>
      <c r="AF59" s="114">
        <v>211</v>
      </c>
      <c r="AG59" s="114" t="s">
        <v>1080</v>
      </c>
      <c r="AH59" s="114">
        <v>0</v>
      </c>
      <c r="AI59" s="114">
        <v>0</v>
      </c>
      <c r="AJ59" s="114">
        <v>59.56</v>
      </c>
      <c r="AK59" s="114">
        <v>59.56</v>
      </c>
      <c r="AL59" s="114">
        <v>211</v>
      </c>
      <c r="AM59" s="114">
        <v>211</v>
      </c>
      <c r="AN59" s="114" t="s">
        <v>1080</v>
      </c>
      <c r="AO59" s="114">
        <v>0</v>
      </c>
      <c r="AP59" s="114">
        <v>0</v>
      </c>
      <c r="AQ59" s="114">
        <v>65</v>
      </c>
      <c r="AR59" s="114">
        <v>65</v>
      </c>
      <c r="AS59" s="114">
        <v>211</v>
      </c>
      <c r="AT59" s="114">
        <v>211</v>
      </c>
      <c r="AU59" s="114" t="s">
        <v>1080</v>
      </c>
      <c r="AV59" s="114">
        <v>0</v>
      </c>
      <c r="AW59" s="114">
        <v>0</v>
      </c>
      <c r="AX59" s="114">
        <v>66.5</v>
      </c>
      <c r="AY59" s="114">
        <v>66.5</v>
      </c>
      <c r="AZ59" s="114">
        <v>211</v>
      </c>
      <c r="BA59" s="114">
        <v>211</v>
      </c>
      <c r="BB59" s="114" t="s">
        <v>1080</v>
      </c>
    </row>
    <row r="60" spans="2:54" ht="45" x14ac:dyDescent="0.25">
      <c r="B60" s="38" t="s">
        <v>13</v>
      </c>
      <c r="C60" s="38" t="s">
        <v>31</v>
      </c>
      <c r="D60" s="38" t="s">
        <v>979</v>
      </c>
      <c r="E60" s="38" t="s">
        <v>980</v>
      </c>
      <c r="F60" s="114"/>
      <c r="G60" s="114"/>
      <c r="H60" s="114" t="s">
        <v>1080</v>
      </c>
      <c r="I60" s="114" t="s">
        <v>1080</v>
      </c>
      <c r="J60" s="114" t="s">
        <v>1080</v>
      </c>
      <c r="K60" s="114" t="s">
        <v>1080</v>
      </c>
      <c r="L60" s="114" t="s">
        <v>1080</v>
      </c>
      <c r="M60" s="114" t="s">
        <v>1080</v>
      </c>
      <c r="N60" s="114" t="s">
        <v>1080</v>
      </c>
      <c r="O60" s="114" t="s">
        <v>1080</v>
      </c>
      <c r="P60" s="114" t="s">
        <v>1080</v>
      </c>
      <c r="Q60" s="114" t="s">
        <v>1080</v>
      </c>
      <c r="R60" s="114"/>
      <c r="S60" s="114"/>
      <c r="T60" s="114">
        <v>0</v>
      </c>
      <c r="U60" s="114">
        <v>0</v>
      </c>
      <c r="V60" s="114">
        <v>0</v>
      </c>
      <c r="W60" s="114">
        <v>0</v>
      </c>
      <c r="X60" s="114" t="s">
        <v>1080</v>
      </c>
      <c r="Y60" s="114" t="s">
        <v>1080</v>
      </c>
      <c r="Z60" s="114" t="s">
        <v>1080</v>
      </c>
      <c r="AA60" s="114">
        <v>0</v>
      </c>
      <c r="AB60" s="114">
        <v>0</v>
      </c>
      <c r="AC60" s="114">
        <v>0</v>
      </c>
      <c r="AD60" s="114">
        <v>0</v>
      </c>
      <c r="AE60" s="114" t="s">
        <v>1080</v>
      </c>
      <c r="AF60" s="114" t="s">
        <v>1080</v>
      </c>
      <c r="AG60" s="114" t="s">
        <v>1080</v>
      </c>
      <c r="AH60" s="114">
        <v>0</v>
      </c>
      <c r="AI60" s="114">
        <v>0</v>
      </c>
      <c r="AJ60" s="114">
        <v>0</v>
      </c>
      <c r="AK60" s="114">
        <v>0</v>
      </c>
      <c r="AL60" s="114" t="s">
        <v>1080</v>
      </c>
      <c r="AM60" s="114" t="s">
        <v>1080</v>
      </c>
      <c r="AN60" s="114" t="s">
        <v>1080</v>
      </c>
      <c r="AO60" s="114">
        <v>0</v>
      </c>
      <c r="AP60" s="114">
        <v>0</v>
      </c>
      <c r="AQ60" s="114">
        <v>0</v>
      </c>
      <c r="AR60" s="114">
        <v>0</v>
      </c>
      <c r="AS60" s="114" t="s">
        <v>1080</v>
      </c>
      <c r="AT60" s="114" t="s">
        <v>1080</v>
      </c>
      <c r="AU60" s="114" t="s">
        <v>1080</v>
      </c>
      <c r="AV60" s="114">
        <v>0</v>
      </c>
      <c r="AW60" s="114">
        <v>0</v>
      </c>
      <c r="AX60" s="114">
        <v>0</v>
      </c>
      <c r="AY60" s="114">
        <v>0</v>
      </c>
      <c r="AZ60" s="114" t="s">
        <v>1080</v>
      </c>
      <c r="BA60" s="114" t="s">
        <v>1080</v>
      </c>
      <c r="BB60" s="114" t="s">
        <v>1080</v>
      </c>
    </row>
    <row r="61" spans="2:54" ht="45" x14ac:dyDescent="0.25">
      <c r="B61" s="38" t="s">
        <v>13</v>
      </c>
      <c r="C61" s="38" t="s">
        <v>31</v>
      </c>
      <c r="D61" s="38" t="s">
        <v>981</v>
      </c>
      <c r="E61" s="38" t="s">
        <v>982</v>
      </c>
      <c r="F61" s="114" t="s">
        <v>16</v>
      </c>
      <c r="G61" s="114" t="s">
        <v>24</v>
      </c>
      <c r="H61" s="114" t="s">
        <v>1080</v>
      </c>
      <c r="I61" s="114" t="s">
        <v>1080</v>
      </c>
      <c r="J61" s="114" t="s">
        <v>1080</v>
      </c>
      <c r="K61" s="114" t="s">
        <v>1080</v>
      </c>
      <c r="L61" s="114" t="s">
        <v>1080</v>
      </c>
      <c r="M61" s="114" t="s">
        <v>1080</v>
      </c>
      <c r="N61" s="114" t="s">
        <v>1080</v>
      </c>
      <c r="O61" s="114" t="s">
        <v>1080</v>
      </c>
      <c r="P61" s="114" t="s">
        <v>1177</v>
      </c>
      <c r="Q61" s="114" t="s">
        <v>1080</v>
      </c>
      <c r="R61" s="114"/>
      <c r="S61" s="114" t="s">
        <v>1245</v>
      </c>
      <c r="T61" s="114">
        <v>0</v>
      </c>
      <c r="U61" s="114">
        <v>0</v>
      </c>
      <c r="V61" s="114">
        <v>0</v>
      </c>
      <c r="W61" s="114">
        <v>0</v>
      </c>
      <c r="X61" s="114">
        <v>211</v>
      </c>
      <c r="Y61" s="114">
        <v>211</v>
      </c>
      <c r="Z61" s="114" t="s">
        <v>1080</v>
      </c>
      <c r="AA61" s="114">
        <v>0</v>
      </c>
      <c r="AB61" s="114">
        <v>0</v>
      </c>
      <c r="AC61" s="114">
        <v>38.534999999999997</v>
      </c>
      <c r="AD61" s="114">
        <v>38.534999999999997</v>
      </c>
      <c r="AE61" s="114">
        <v>211</v>
      </c>
      <c r="AF61" s="114">
        <v>211</v>
      </c>
      <c r="AG61" s="114"/>
      <c r="AH61" s="114">
        <v>0</v>
      </c>
      <c r="AI61" s="114">
        <v>0</v>
      </c>
      <c r="AJ61" s="114">
        <v>15.93</v>
      </c>
      <c r="AK61" s="114">
        <v>15.93</v>
      </c>
      <c r="AL61" s="114">
        <v>211</v>
      </c>
      <c r="AM61" s="114">
        <v>211</v>
      </c>
      <c r="AN61" s="114" t="s">
        <v>1080</v>
      </c>
      <c r="AO61" s="114">
        <v>0</v>
      </c>
      <c r="AP61" s="114">
        <v>0</v>
      </c>
      <c r="AQ61" s="114">
        <v>40</v>
      </c>
      <c r="AR61" s="114">
        <v>40</v>
      </c>
      <c r="AS61" s="114">
        <v>211</v>
      </c>
      <c r="AT61" s="114">
        <v>211</v>
      </c>
      <c r="AU61" s="114" t="s">
        <v>1080</v>
      </c>
      <c r="AV61" s="114">
        <v>0</v>
      </c>
      <c r="AW61" s="114">
        <v>0</v>
      </c>
      <c r="AX61" s="114">
        <v>41.5</v>
      </c>
      <c r="AY61" s="114">
        <v>41.5</v>
      </c>
      <c r="AZ61" s="114">
        <v>211</v>
      </c>
      <c r="BA61" s="114">
        <v>211</v>
      </c>
      <c r="BB61" s="114" t="s">
        <v>1080</v>
      </c>
    </row>
    <row r="62" spans="2:54" ht="60" x14ac:dyDescent="0.25">
      <c r="B62" s="38" t="s">
        <v>13</v>
      </c>
      <c r="C62" s="38" t="s">
        <v>31</v>
      </c>
      <c r="D62" s="38" t="s">
        <v>983</v>
      </c>
      <c r="E62" s="38" t="s">
        <v>984</v>
      </c>
      <c r="F62" s="114"/>
      <c r="G62" s="114"/>
      <c r="H62" s="114" t="s">
        <v>1080</v>
      </c>
      <c r="I62" s="114" t="s">
        <v>1080</v>
      </c>
      <c r="J62" s="114" t="s">
        <v>1080</v>
      </c>
      <c r="K62" s="114" t="s">
        <v>1080</v>
      </c>
      <c r="L62" s="114" t="s">
        <v>1080</v>
      </c>
      <c r="M62" s="114" t="s">
        <v>1080</v>
      </c>
      <c r="N62" s="114" t="s">
        <v>1080</v>
      </c>
      <c r="O62" s="114" t="s">
        <v>1080</v>
      </c>
      <c r="P62" s="114" t="s">
        <v>1080</v>
      </c>
      <c r="Q62" s="114" t="s">
        <v>1080</v>
      </c>
      <c r="R62" s="114"/>
      <c r="S62" s="114"/>
      <c r="T62" s="114">
        <v>0</v>
      </c>
      <c r="U62" s="114">
        <v>0</v>
      </c>
      <c r="V62" s="114">
        <v>0</v>
      </c>
      <c r="W62" s="114">
        <v>0</v>
      </c>
      <c r="X62" s="114" t="s">
        <v>1080</v>
      </c>
      <c r="Y62" s="114" t="s">
        <v>1080</v>
      </c>
      <c r="Z62" s="114" t="s">
        <v>1080</v>
      </c>
      <c r="AA62" s="114">
        <v>0</v>
      </c>
      <c r="AB62" s="114">
        <v>0</v>
      </c>
      <c r="AC62" s="114">
        <v>0</v>
      </c>
      <c r="AD62" s="114">
        <v>0</v>
      </c>
      <c r="AE62" s="114" t="s">
        <v>1080</v>
      </c>
      <c r="AF62" s="114" t="s">
        <v>1080</v>
      </c>
      <c r="AG62" s="114" t="s">
        <v>1080</v>
      </c>
      <c r="AH62" s="114">
        <v>0</v>
      </c>
      <c r="AI62" s="114">
        <v>0</v>
      </c>
      <c r="AJ62" s="114">
        <v>0</v>
      </c>
      <c r="AK62" s="114">
        <v>0</v>
      </c>
      <c r="AL62" s="114" t="s">
        <v>1080</v>
      </c>
      <c r="AM62" s="114" t="s">
        <v>1080</v>
      </c>
      <c r="AN62" s="114" t="s">
        <v>1080</v>
      </c>
      <c r="AO62" s="114">
        <v>0</v>
      </c>
      <c r="AP62" s="114">
        <v>0</v>
      </c>
      <c r="AQ62" s="114">
        <v>0</v>
      </c>
      <c r="AR62" s="114">
        <v>0</v>
      </c>
      <c r="AS62" s="114" t="s">
        <v>1080</v>
      </c>
      <c r="AT62" s="114" t="s">
        <v>1080</v>
      </c>
      <c r="AU62" s="114" t="s">
        <v>1080</v>
      </c>
      <c r="AV62" s="114">
        <v>0</v>
      </c>
      <c r="AW62" s="114">
        <v>0</v>
      </c>
      <c r="AX62" s="114">
        <v>0</v>
      </c>
      <c r="AY62" s="114">
        <v>0</v>
      </c>
      <c r="AZ62" s="114" t="s">
        <v>1080</v>
      </c>
      <c r="BA62" s="114" t="s">
        <v>1080</v>
      </c>
      <c r="BB62" s="114" t="s">
        <v>1080</v>
      </c>
    </row>
    <row r="63" spans="2:54" ht="75" x14ac:dyDescent="0.25">
      <c r="B63" s="38" t="s">
        <v>13</v>
      </c>
      <c r="C63" s="38" t="s">
        <v>31</v>
      </c>
      <c r="D63" s="38" t="s">
        <v>985</v>
      </c>
      <c r="E63" s="38" t="s">
        <v>986</v>
      </c>
      <c r="F63" s="114" t="s">
        <v>16</v>
      </c>
      <c r="G63" s="114" t="s">
        <v>24</v>
      </c>
      <c r="H63" s="114" t="s">
        <v>1080</v>
      </c>
      <c r="I63" s="114" t="s">
        <v>1080</v>
      </c>
      <c r="J63" s="114" t="s">
        <v>1080</v>
      </c>
      <c r="K63" s="114" t="s">
        <v>1080</v>
      </c>
      <c r="L63" s="114" t="s">
        <v>1080</v>
      </c>
      <c r="M63" s="114" t="s">
        <v>1080</v>
      </c>
      <c r="N63" s="114" t="s">
        <v>1080</v>
      </c>
      <c r="O63" s="114" t="s">
        <v>1080</v>
      </c>
      <c r="P63" s="114" t="s">
        <v>1177</v>
      </c>
      <c r="Q63" s="114" t="s">
        <v>1080</v>
      </c>
      <c r="R63" s="114"/>
      <c r="S63" s="114" t="s">
        <v>1246</v>
      </c>
      <c r="T63" s="114">
        <v>0</v>
      </c>
      <c r="U63" s="114">
        <v>0</v>
      </c>
      <c r="V63" s="114">
        <v>35.093449999999997</v>
      </c>
      <c r="W63" s="114">
        <v>35.093449999999997</v>
      </c>
      <c r="X63" s="114">
        <v>211</v>
      </c>
      <c r="Y63" s="114">
        <v>211</v>
      </c>
      <c r="Z63" s="114" t="s">
        <v>1080</v>
      </c>
      <c r="AA63" s="114">
        <v>0</v>
      </c>
      <c r="AB63" s="114">
        <v>0</v>
      </c>
      <c r="AC63" s="114">
        <v>34.235768000000043</v>
      </c>
      <c r="AD63" s="114">
        <v>34.235768000000043</v>
      </c>
      <c r="AE63" s="114">
        <v>211</v>
      </c>
      <c r="AF63" s="114">
        <v>211</v>
      </c>
      <c r="AG63" s="114" t="s">
        <v>1080</v>
      </c>
      <c r="AH63" s="114">
        <v>0</v>
      </c>
      <c r="AI63" s="114">
        <v>0</v>
      </c>
      <c r="AJ63" s="114">
        <v>19.081667499999998</v>
      </c>
      <c r="AK63" s="114">
        <v>19.081667499999998</v>
      </c>
      <c r="AL63" s="114">
        <v>211</v>
      </c>
      <c r="AM63" s="114">
        <v>211</v>
      </c>
      <c r="AN63" s="114" t="s">
        <v>1080</v>
      </c>
      <c r="AO63" s="114">
        <v>0</v>
      </c>
      <c r="AP63" s="114">
        <v>0</v>
      </c>
      <c r="AQ63" s="114">
        <v>19.654117524999997</v>
      </c>
      <c r="AR63" s="114">
        <v>19.654117524999997</v>
      </c>
      <c r="AS63" s="114">
        <v>211</v>
      </c>
      <c r="AT63" s="114">
        <v>211</v>
      </c>
      <c r="AU63" s="114" t="s">
        <v>1080</v>
      </c>
      <c r="AV63" s="114">
        <v>0</v>
      </c>
      <c r="AW63" s="114">
        <v>0</v>
      </c>
      <c r="AX63" s="114">
        <v>20.24374105075</v>
      </c>
      <c r="AY63" s="114">
        <v>20.24374105075</v>
      </c>
      <c r="AZ63" s="114">
        <v>211</v>
      </c>
      <c r="BA63" s="114">
        <v>211</v>
      </c>
      <c r="BB63" s="114" t="s">
        <v>1080</v>
      </c>
    </row>
    <row r="64" spans="2:54" ht="30" x14ac:dyDescent="0.25">
      <c r="B64" s="38" t="s">
        <v>13</v>
      </c>
      <c r="C64" s="38" t="s">
        <v>31</v>
      </c>
      <c r="D64" s="38" t="s">
        <v>987</v>
      </c>
      <c r="E64" s="38" t="s">
        <v>988</v>
      </c>
      <c r="F64" s="114"/>
      <c r="G64" s="114"/>
      <c r="H64" s="114" t="s">
        <v>1080</v>
      </c>
      <c r="I64" s="114" t="s">
        <v>1080</v>
      </c>
      <c r="J64" s="114" t="s">
        <v>1080</v>
      </c>
      <c r="K64" s="114" t="s">
        <v>1080</v>
      </c>
      <c r="L64" s="114" t="s">
        <v>1080</v>
      </c>
      <c r="M64" s="114" t="s">
        <v>1080</v>
      </c>
      <c r="N64" s="114" t="s">
        <v>1080</v>
      </c>
      <c r="O64" s="114" t="s">
        <v>1080</v>
      </c>
      <c r="P64" s="114" t="s">
        <v>1080</v>
      </c>
      <c r="Q64" s="114" t="s">
        <v>1080</v>
      </c>
      <c r="R64" s="114"/>
      <c r="S64" s="114"/>
      <c r="T64" s="114">
        <v>0</v>
      </c>
      <c r="U64" s="114">
        <v>0</v>
      </c>
      <c r="V64" s="114">
        <v>0</v>
      </c>
      <c r="W64" s="114">
        <v>0</v>
      </c>
      <c r="X64" s="114" t="s">
        <v>1080</v>
      </c>
      <c r="Y64" s="114" t="s">
        <v>1080</v>
      </c>
      <c r="Z64" s="114" t="s">
        <v>1080</v>
      </c>
      <c r="AA64" s="114">
        <v>0</v>
      </c>
      <c r="AB64" s="114">
        <v>0</v>
      </c>
      <c r="AC64" s="114">
        <v>0</v>
      </c>
      <c r="AD64" s="114">
        <v>0</v>
      </c>
      <c r="AE64" s="114" t="s">
        <v>1080</v>
      </c>
      <c r="AF64" s="114" t="s">
        <v>1080</v>
      </c>
      <c r="AG64" s="114" t="s">
        <v>1080</v>
      </c>
      <c r="AH64" s="114">
        <v>0</v>
      </c>
      <c r="AI64" s="114">
        <v>0</v>
      </c>
      <c r="AJ64" s="114">
        <v>0</v>
      </c>
      <c r="AK64" s="114">
        <v>0</v>
      </c>
      <c r="AL64" s="114" t="s">
        <v>1080</v>
      </c>
      <c r="AM64" s="114" t="s">
        <v>1080</v>
      </c>
      <c r="AN64" s="114" t="s">
        <v>1080</v>
      </c>
      <c r="AO64" s="114">
        <v>0</v>
      </c>
      <c r="AP64" s="114">
        <v>0</v>
      </c>
      <c r="AQ64" s="114">
        <v>0</v>
      </c>
      <c r="AR64" s="114">
        <v>0</v>
      </c>
      <c r="AS64" s="114" t="s">
        <v>1080</v>
      </c>
      <c r="AT64" s="114" t="s">
        <v>1080</v>
      </c>
      <c r="AU64" s="114" t="s">
        <v>1080</v>
      </c>
      <c r="AV64" s="114">
        <v>0</v>
      </c>
      <c r="AW64" s="114">
        <v>0</v>
      </c>
      <c r="AX64" s="114">
        <v>0</v>
      </c>
      <c r="AY64" s="114">
        <v>0</v>
      </c>
      <c r="AZ64" s="114" t="s">
        <v>1080</v>
      </c>
      <c r="BA64" s="114" t="s">
        <v>1080</v>
      </c>
      <c r="BB64" s="114" t="s">
        <v>1080</v>
      </c>
    </row>
    <row r="65" spans="2:54" ht="30" x14ac:dyDescent="0.25">
      <c r="B65" s="38" t="s">
        <v>13</v>
      </c>
      <c r="C65" s="38" t="s">
        <v>31</v>
      </c>
      <c r="D65" s="38" t="s">
        <v>989</v>
      </c>
      <c r="E65" s="38" t="s">
        <v>990</v>
      </c>
      <c r="F65" s="114" t="s">
        <v>16</v>
      </c>
      <c r="G65" s="114" t="s">
        <v>24</v>
      </c>
      <c r="H65" s="114" t="s">
        <v>1080</v>
      </c>
      <c r="I65" s="114" t="s">
        <v>1080</v>
      </c>
      <c r="J65" s="114" t="s">
        <v>1080</v>
      </c>
      <c r="K65" s="114" t="s">
        <v>1080</v>
      </c>
      <c r="L65" s="114" t="s">
        <v>1080</v>
      </c>
      <c r="M65" s="114" t="s">
        <v>1080</v>
      </c>
      <c r="N65" s="114" t="s">
        <v>1080</v>
      </c>
      <c r="O65" s="114" t="s">
        <v>1080</v>
      </c>
      <c r="P65" s="114" t="s">
        <v>1177</v>
      </c>
      <c r="Q65" s="114" t="s">
        <v>1080</v>
      </c>
      <c r="R65" s="114"/>
      <c r="S65" s="114"/>
      <c r="T65" s="114">
        <v>0</v>
      </c>
      <c r="U65" s="114">
        <v>0</v>
      </c>
      <c r="V65" s="114">
        <v>19.690311749999996</v>
      </c>
      <c r="W65" s="114">
        <v>19.690311749999996</v>
      </c>
      <c r="X65" s="114" t="s">
        <v>1080</v>
      </c>
      <c r="Y65" s="114" t="s">
        <v>1080</v>
      </c>
      <c r="Z65" s="114">
        <v>45</v>
      </c>
      <c r="AA65" s="114">
        <v>0</v>
      </c>
      <c r="AB65" s="114">
        <v>0</v>
      </c>
      <c r="AC65" s="114">
        <v>34.070567250000003</v>
      </c>
      <c r="AD65" s="114">
        <v>34.070567250000003</v>
      </c>
      <c r="AE65" s="114" t="s">
        <v>1080</v>
      </c>
      <c r="AF65" s="114" t="s">
        <v>1080</v>
      </c>
      <c r="AG65" s="114">
        <v>31</v>
      </c>
      <c r="AH65" s="114">
        <v>0</v>
      </c>
      <c r="AI65" s="114">
        <v>0</v>
      </c>
      <c r="AJ65" s="114">
        <v>56.023707999999999</v>
      </c>
      <c r="AK65" s="114">
        <v>56.023707999999999</v>
      </c>
      <c r="AL65" s="114" t="s">
        <v>1080</v>
      </c>
      <c r="AM65" s="114" t="s">
        <v>1080</v>
      </c>
      <c r="AN65" s="114">
        <v>112</v>
      </c>
      <c r="AO65" s="114">
        <v>0</v>
      </c>
      <c r="AP65" s="114">
        <v>0</v>
      </c>
      <c r="AQ65" s="114">
        <v>60.235645470000001</v>
      </c>
      <c r="AR65" s="114">
        <v>60.235645470000001</v>
      </c>
      <c r="AS65" s="114" t="s">
        <v>1080</v>
      </c>
      <c r="AT65" s="114" t="s">
        <v>1080</v>
      </c>
      <c r="AU65" s="114">
        <v>72</v>
      </c>
      <c r="AV65" s="114">
        <v>0</v>
      </c>
      <c r="AW65" s="114">
        <v>0</v>
      </c>
      <c r="AX65" s="114">
        <v>62.005214834100002</v>
      </c>
      <c r="AY65" s="114">
        <v>62.005214834100002</v>
      </c>
      <c r="AZ65" s="114" t="s">
        <v>1080</v>
      </c>
      <c r="BA65" s="114" t="s">
        <v>1080</v>
      </c>
      <c r="BB65" s="114">
        <v>72</v>
      </c>
    </row>
    <row r="66" spans="2:54" ht="28.7" customHeight="1" x14ac:dyDescent="0.25">
      <c r="B66" s="38" t="s">
        <v>18</v>
      </c>
      <c r="C66" s="38" t="s">
        <v>31</v>
      </c>
      <c r="D66" s="38" t="s">
        <v>991</v>
      </c>
      <c r="E66" s="38" t="s">
        <v>992</v>
      </c>
      <c r="F66" s="114" t="s">
        <v>16</v>
      </c>
      <c r="G66" s="114" t="s">
        <v>24</v>
      </c>
      <c r="H66" s="114">
        <v>2020</v>
      </c>
      <c r="I66" s="114">
        <v>0.57999999999999996</v>
      </c>
      <c r="J66" s="114" t="s">
        <v>1080</v>
      </c>
      <c r="K66" s="114" t="s">
        <v>1080</v>
      </c>
      <c r="L66" s="114">
        <v>0.57999999999999996</v>
      </c>
      <c r="M66" s="114">
        <v>0.57999999999999996</v>
      </c>
      <c r="N66" s="114" t="s">
        <v>1175</v>
      </c>
      <c r="O66" s="114" t="s">
        <v>1169</v>
      </c>
      <c r="P66" s="114" t="s">
        <v>1170</v>
      </c>
      <c r="Q66" s="114" t="s">
        <v>1208</v>
      </c>
      <c r="R66" s="114"/>
      <c r="S66" s="114" t="s">
        <v>1247</v>
      </c>
      <c r="T66" s="114">
        <v>0</v>
      </c>
      <c r="U66" s="114">
        <v>0</v>
      </c>
      <c r="V66" s="114">
        <v>22.932916149999997</v>
      </c>
      <c r="W66" s="114">
        <v>22.932916149999997</v>
      </c>
      <c r="X66" s="114" t="s">
        <v>1080</v>
      </c>
      <c r="Y66" s="114" t="s">
        <v>1080</v>
      </c>
      <c r="Z66" s="114" t="s">
        <v>1080</v>
      </c>
      <c r="AA66" s="114">
        <v>0</v>
      </c>
      <c r="AB66" s="114">
        <v>0</v>
      </c>
      <c r="AC66" s="114">
        <v>15.899598050000002</v>
      </c>
      <c r="AD66" s="114">
        <v>15.899598050000002</v>
      </c>
      <c r="AE66" s="114" t="s">
        <v>1080</v>
      </c>
      <c r="AF66" s="114" t="s">
        <v>1080</v>
      </c>
      <c r="AG66" s="114" t="s">
        <v>1080</v>
      </c>
      <c r="AH66" s="114">
        <v>0</v>
      </c>
      <c r="AI66" s="114">
        <v>0</v>
      </c>
      <c r="AJ66" s="114">
        <v>29.198642400000004</v>
      </c>
      <c r="AK66" s="114">
        <v>29.198642400000004</v>
      </c>
      <c r="AL66" s="114" t="s">
        <v>1080</v>
      </c>
      <c r="AM66" s="114" t="s">
        <v>1080</v>
      </c>
      <c r="AN66" s="114" t="s">
        <v>1080</v>
      </c>
      <c r="AO66" s="114">
        <v>0</v>
      </c>
      <c r="AP66" s="114">
        <v>0</v>
      </c>
      <c r="AQ66" s="114">
        <v>31.609967886000003</v>
      </c>
      <c r="AR66" s="114">
        <v>31.609967886000003</v>
      </c>
      <c r="AS66" s="114" t="s">
        <v>1080</v>
      </c>
      <c r="AT66" s="114" t="s">
        <v>1080</v>
      </c>
      <c r="AU66" s="114" t="s">
        <v>1080</v>
      </c>
      <c r="AV66" s="114">
        <v>0</v>
      </c>
      <c r="AW66" s="114">
        <v>0</v>
      </c>
      <c r="AX66" s="114">
        <v>32.535766922580002</v>
      </c>
      <c r="AY66" s="114">
        <v>32.535766922580002</v>
      </c>
      <c r="AZ66" s="114" t="s">
        <v>1080</v>
      </c>
      <c r="BA66" s="114" t="s">
        <v>1080</v>
      </c>
      <c r="BB66" s="114" t="s">
        <v>1080</v>
      </c>
    </row>
    <row r="67" spans="2:54" ht="90" x14ac:dyDescent="0.25">
      <c r="B67" s="38" t="s">
        <v>18</v>
      </c>
      <c r="C67" s="38" t="s">
        <v>31</v>
      </c>
      <c r="D67" s="38" t="s">
        <v>993</v>
      </c>
      <c r="E67" s="38" t="s">
        <v>994</v>
      </c>
      <c r="F67" s="114" t="s">
        <v>16</v>
      </c>
      <c r="G67" s="114" t="s">
        <v>24</v>
      </c>
      <c r="H67" s="114" t="s">
        <v>1080</v>
      </c>
      <c r="I67" s="114" t="s">
        <v>1080</v>
      </c>
      <c r="J67" s="114" t="s">
        <v>1080</v>
      </c>
      <c r="K67" s="114" t="s">
        <v>1080</v>
      </c>
      <c r="L67" s="114" t="s">
        <v>1080</v>
      </c>
      <c r="M67" s="114" t="s">
        <v>1080</v>
      </c>
      <c r="N67" s="114" t="s">
        <v>1080</v>
      </c>
      <c r="O67" s="114" t="s">
        <v>1080</v>
      </c>
      <c r="P67" s="114" t="s">
        <v>1177</v>
      </c>
      <c r="Q67" s="114" t="s">
        <v>1080</v>
      </c>
      <c r="R67" s="114"/>
      <c r="S67" s="114" t="s">
        <v>1248</v>
      </c>
      <c r="T67" s="114">
        <v>0</v>
      </c>
      <c r="U67" s="114">
        <v>0</v>
      </c>
      <c r="V67" s="114">
        <v>45.122341999999982</v>
      </c>
      <c r="W67" s="114">
        <v>45.122341999999982</v>
      </c>
      <c r="X67" s="114" t="s">
        <v>1080</v>
      </c>
      <c r="Y67" s="114" t="s">
        <v>1080</v>
      </c>
      <c r="Z67" s="114" t="s">
        <v>1080</v>
      </c>
      <c r="AA67" s="114">
        <v>0</v>
      </c>
      <c r="AB67" s="114">
        <v>0</v>
      </c>
      <c r="AC67" s="114">
        <v>103.532588</v>
      </c>
      <c r="AD67" s="114">
        <v>103.532588</v>
      </c>
      <c r="AE67" s="114" t="s">
        <v>1080</v>
      </c>
      <c r="AF67" s="114" t="s">
        <v>1080</v>
      </c>
      <c r="AG67" s="114" t="s">
        <v>1080</v>
      </c>
      <c r="AH67" s="114">
        <v>0</v>
      </c>
      <c r="AI67" s="114">
        <v>0</v>
      </c>
      <c r="AJ67" s="114">
        <v>150.47363550000003</v>
      </c>
      <c r="AK67" s="114">
        <v>150.47363550000003</v>
      </c>
      <c r="AL67" s="114" t="s">
        <v>1080</v>
      </c>
      <c r="AM67" s="114" t="s">
        <v>1080</v>
      </c>
      <c r="AN67" s="114" t="s">
        <v>1080</v>
      </c>
      <c r="AO67" s="114">
        <v>0</v>
      </c>
      <c r="AP67" s="114">
        <v>0</v>
      </c>
      <c r="AQ67" s="114">
        <v>125.5</v>
      </c>
      <c r="AR67" s="114">
        <v>125.5</v>
      </c>
      <c r="AS67" s="114" t="s">
        <v>1080</v>
      </c>
      <c r="AT67" s="114" t="s">
        <v>1080</v>
      </c>
      <c r="AU67" s="114" t="s">
        <v>1080</v>
      </c>
      <c r="AV67" s="114">
        <v>0</v>
      </c>
      <c r="AW67" s="114">
        <v>0</v>
      </c>
      <c r="AX67" s="114">
        <v>129.25</v>
      </c>
      <c r="AY67" s="114">
        <v>129.25</v>
      </c>
      <c r="AZ67" s="114" t="s">
        <v>1080</v>
      </c>
      <c r="BA67" s="114" t="s">
        <v>1080</v>
      </c>
      <c r="BB67" s="114" t="s">
        <v>1080</v>
      </c>
    </row>
    <row r="68" spans="2:54" ht="105" x14ac:dyDescent="0.25">
      <c r="B68" s="38" t="s">
        <v>18</v>
      </c>
      <c r="C68" s="38" t="s">
        <v>31</v>
      </c>
      <c r="D68" s="38" t="s">
        <v>995</v>
      </c>
      <c r="E68" s="38" t="s">
        <v>996</v>
      </c>
      <c r="F68" s="114" t="s">
        <v>16</v>
      </c>
      <c r="G68" s="114" t="s">
        <v>24</v>
      </c>
      <c r="H68" s="114" t="s">
        <v>1080</v>
      </c>
      <c r="I68" s="114" t="s">
        <v>1080</v>
      </c>
      <c r="J68" s="114" t="s">
        <v>1080</v>
      </c>
      <c r="K68" s="114" t="s">
        <v>1080</v>
      </c>
      <c r="L68" s="114" t="s">
        <v>1080</v>
      </c>
      <c r="M68" s="114" t="s">
        <v>1080</v>
      </c>
      <c r="N68" s="114" t="s">
        <v>1080</v>
      </c>
      <c r="O68" s="114" t="s">
        <v>1080</v>
      </c>
      <c r="P68" s="114" t="s">
        <v>1177</v>
      </c>
      <c r="Q68" s="114" t="s">
        <v>1080</v>
      </c>
      <c r="R68" s="114"/>
      <c r="S68" s="114" t="s">
        <v>1249</v>
      </c>
      <c r="T68" s="114">
        <v>0</v>
      </c>
      <c r="U68" s="114">
        <v>0</v>
      </c>
      <c r="V68" s="114">
        <v>49.634576199999984</v>
      </c>
      <c r="W68" s="114">
        <v>49.634576199999984</v>
      </c>
      <c r="X68" s="114" t="s">
        <v>1080</v>
      </c>
      <c r="Y68" s="114" t="s">
        <v>1080</v>
      </c>
      <c r="Z68" s="114">
        <v>123</v>
      </c>
      <c r="AA68" s="114">
        <v>0</v>
      </c>
      <c r="AB68" s="114">
        <v>0</v>
      </c>
      <c r="AC68" s="114">
        <v>113.8858468</v>
      </c>
      <c r="AD68" s="114">
        <v>113.8858468</v>
      </c>
      <c r="AE68" s="114" t="s">
        <v>1080</v>
      </c>
      <c r="AF68" s="114" t="s">
        <v>1080</v>
      </c>
      <c r="AG68" s="114">
        <v>128</v>
      </c>
      <c r="AH68" s="114">
        <v>0</v>
      </c>
      <c r="AI68" s="114">
        <v>0</v>
      </c>
      <c r="AJ68" s="114">
        <v>164.60472545000002</v>
      </c>
      <c r="AK68" s="114">
        <v>164.60472545000002</v>
      </c>
      <c r="AL68" s="114" t="s">
        <v>1080</v>
      </c>
      <c r="AM68" s="114" t="s">
        <v>1080</v>
      </c>
      <c r="AN68" s="114">
        <v>157</v>
      </c>
      <c r="AO68" s="114">
        <v>0</v>
      </c>
      <c r="AP68" s="114">
        <v>0</v>
      </c>
      <c r="AQ68" s="114">
        <v>137</v>
      </c>
      <c r="AR68" s="114">
        <v>137</v>
      </c>
      <c r="AS68" s="114" t="s">
        <v>1080</v>
      </c>
      <c r="AT68" s="114" t="s">
        <v>1080</v>
      </c>
      <c r="AU68" s="114">
        <v>88</v>
      </c>
      <c r="AV68" s="114">
        <v>0</v>
      </c>
      <c r="AW68" s="114">
        <v>0</v>
      </c>
      <c r="AX68" s="114">
        <v>141.095</v>
      </c>
      <c r="AY68" s="114">
        <v>141.095</v>
      </c>
      <c r="AZ68" s="114" t="s">
        <v>1080</v>
      </c>
      <c r="BA68" s="114" t="s">
        <v>1080</v>
      </c>
      <c r="BB68" s="114">
        <v>88</v>
      </c>
    </row>
    <row r="69" spans="2:54" ht="45" x14ac:dyDescent="0.25">
      <c r="B69" s="38" t="s">
        <v>13</v>
      </c>
      <c r="C69" s="38" t="s">
        <v>31</v>
      </c>
      <c r="D69" s="38" t="s">
        <v>997</v>
      </c>
      <c r="E69" s="38" t="s">
        <v>998</v>
      </c>
      <c r="F69" s="114" t="s">
        <v>16</v>
      </c>
      <c r="G69" s="114" t="s">
        <v>24</v>
      </c>
      <c r="H69" s="114" t="s">
        <v>1080</v>
      </c>
      <c r="I69" s="114" t="s">
        <v>1080</v>
      </c>
      <c r="J69" s="114" t="s">
        <v>1080</v>
      </c>
      <c r="K69" s="114" t="s">
        <v>1080</v>
      </c>
      <c r="L69" s="114" t="s">
        <v>1080</v>
      </c>
      <c r="M69" s="114" t="s">
        <v>1080</v>
      </c>
      <c r="N69" s="114" t="s">
        <v>1080</v>
      </c>
      <c r="O69" s="114" t="s">
        <v>1080</v>
      </c>
      <c r="P69" s="114" t="s">
        <v>1177</v>
      </c>
      <c r="Q69" s="114" t="s">
        <v>1080</v>
      </c>
      <c r="R69" s="114"/>
      <c r="S69" s="114" t="s">
        <v>1250</v>
      </c>
      <c r="T69" s="114">
        <v>0</v>
      </c>
      <c r="U69" s="114">
        <v>0</v>
      </c>
      <c r="V69" s="114">
        <v>1.61975</v>
      </c>
      <c r="W69" s="114">
        <v>1.61975</v>
      </c>
      <c r="X69" s="114" t="s">
        <v>1080</v>
      </c>
      <c r="Y69" s="114" t="s">
        <v>1080</v>
      </c>
      <c r="Z69" s="114">
        <v>144</v>
      </c>
      <c r="AA69" s="114">
        <v>0</v>
      </c>
      <c r="AB69" s="114">
        <v>0</v>
      </c>
      <c r="AC69" s="114">
        <v>6.4294595000000117</v>
      </c>
      <c r="AD69" s="114">
        <v>6.4294595000000117</v>
      </c>
      <c r="AE69" s="114" t="s">
        <v>1080</v>
      </c>
      <c r="AF69" s="114" t="s">
        <v>1080</v>
      </c>
      <c r="AG69" s="114">
        <v>144</v>
      </c>
      <c r="AH69" s="114">
        <v>0</v>
      </c>
      <c r="AI69" s="114">
        <v>0</v>
      </c>
      <c r="AJ69" s="114">
        <v>5.050656</v>
      </c>
      <c r="AK69" s="114">
        <v>5.050656</v>
      </c>
      <c r="AL69" s="114" t="s">
        <v>1080</v>
      </c>
      <c r="AM69" s="114" t="s">
        <v>1080</v>
      </c>
      <c r="AN69" s="114">
        <v>144</v>
      </c>
      <c r="AO69" s="114">
        <v>0</v>
      </c>
      <c r="AP69" s="114">
        <v>0</v>
      </c>
      <c r="AQ69" s="114">
        <v>5.2021756799999999</v>
      </c>
      <c r="AR69" s="114">
        <v>5.2021756799999999</v>
      </c>
      <c r="AS69" s="114" t="s">
        <v>1080</v>
      </c>
      <c r="AT69" s="114" t="s">
        <v>1080</v>
      </c>
      <c r="AU69" s="114">
        <v>144</v>
      </c>
      <c r="AV69" s="114">
        <v>0</v>
      </c>
      <c r="AW69" s="114">
        <v>0</v>
      </c>
      <c r="AX69" s="114">
        <v>5.3582409503999999</v>
      </c>
      <c r="AY69" s="114">
        <v>5.3582409503999999</v>
      </c>
      <c r="AZ69" s="114" t="s">
        <v>1080</v>
      </c>
      <c r="BA69" s="114" t="s">
        <v>1080</v>
      </c>
      <c r="BB69" s="114">
        <v>144</v>
      </c>
    </row>
    <row r="70" spans="2:54" ht="75" x14ac:dyDescent="0.25">
      <c r="B70" s="38" t="s">
        <v>18</v>
      </c>
      <c r="C70" s="38" t="s">
        <v>31</v>
      </c>
      <c r="D70" s="38" t="s">
        <v>999</v>
      </c>
      <c r="E70" s="38" t="s">
        <v>1000</v>
      </c>
      <c r="F70" s="114" t="s">
        <v>16</v>
      </c>
      <c r="G70" s="114" t="s">
        <v>24</v>
      </c>
      <c r="H70" s="114" t="s">
        <v>1080</v>
      </c>
      <c r="I70" s="114" t="s">
        <v>1080</v>
      </c>
      <c r="J70" s="114" t="s">
        <v>1080</v>
      </c>
      <c r="K70" s="114" t="s">
        <v>1080</v>
      </c>
      <c r="L70" s="114" t="s">
        <v>1080</v>
      </c>
      <c r="M70" s="114" t="s">
        <v>1080</v>
      </c>
      <c r="N70" s="114" t="s">
        <v>1080</v>
      </c>
      <c r="O70" s="114" t="s">
        <v>1080</v>
      </c>
      <c r="P70" s="114" t="s">
        <v>1177</v>
      </c>
      <c r="Q70" s="114" t="s">
        <v>1080</v>
      </c>
      <c r="R70" s="114"/>
      <c r="S70" s="114" t="s">
        <v>1251</v>
      </c>
      <c r="T70" s="114">
        <v>0</v>
      </c>
      <c r="U70" s="114">
        <v>0</v>
      </c>
      <c r="V70" s="114">
        <v>3.3207399999999998</v>
      </c>
      <c r="W70" s="114">
        <v>3.3207399999999998</v>
      </c>
      <c r="X70" s="114" t="s">
        <v>1080</v>
      </c>
      <c r="Y70" s="114" t="s">
        <v>1080</v>
      </c>
      <c r="Z70" s="114" t="s">
        <v>1080</v>
      </c>
      <c r="AA70" s="114">
        <v>0</v>
      </c>
      <c r="AB70" s="114">
        <v>0</v>
      </c>
      <c r="AC70" s="114">
        <v>9.41</v>
      </c>
      <c r="AD70" s="114">
        <v>9.41</v>
      </c>
      <c r="AE70" s="114" t="s">
        <v>1080</v>
      </c>
      <c r="AF70" s="114" t="s">
        <v>1080</v>
      </c>
      <c r="AG70" s="114" t="s">
        <v>1080</v>
      </c>
      <c r="AH70" s="114">
        <v>0</v>
      </c>
      <c r="AI70" s="114">
        <v>0</v>
      </c>
      <c r="AJ70" s="114">
        <v>17.34083</v>
      </c>
      <c r="AK70" s="114">
        <v>17.34083</v>
      </c>
      <c r="AL70" s="114" t="s">
        <v>1080</v>
      </c>
      <c r="AM70" s="114" t="s">
        <v>1080</v>
      </c>
      <c r="AN70" s="114" t="s">
        <v>1080</v>
      </c>
      <c r="AO70" s="114">
        <v>0</v>
      </c>
      <c r="AP70" s="114">
        <v>0</v>
      </c>
      <c r="AQ70" s="114">
        <v>17.861054900000003</v>
      </c>
      <c r="AR70" s="114">
        <v>17.861054900000003</v>
      </c>
      <c r="AS70" s="114" t="s">
        <v>1080</v>
      </c>
      <c r="AT70" s="114" t="s">
        <v>1080</v>
      </c>
      <c r="AU70" s="114" t="s">
        <v>1080</v>
      </c>
      <c r="AV70" s="114">
        <v>0</v>
      </c>
      <c r="AW70" s="114">
        <v>0</v>
      </c>
      <c r="AX70" s="114">
        <v>18.396886547000001</v>
      </c>
      <c r="AY70" s="114">
        <v>18.396886547000001</v>
      </c>
      <c r="AZ70" s="114" t="s">
        <v>1080</v>
      </c>
      <c r="BA70" s="114" t="s">
        <v>1080</v>
      </c>
      <c r="BB70" s="114" t="s">
        <v>1080</v>
      </c>
    </row>
    <row r="71" spans="2:54" ht="30" x14ac:dyDescent="0.25">
      <c r="B71" s="38" t="s">
        <v>18</v>
      </c>
      <c r="C71" s="38" t="s">
        <v>31</v>
      </c>
      <c r="D71" s="38" t="s">
        <v>1001</v>
      </c>
      <c r="E71" s="38" t="s">
        <v>1002</v>
      </c>
      <c r="F71" s="114" t="s">
        <v>16</v>
      </c>
      <c r="G71" s="114" t="s">
        <v>24</v>
      </c>
      <c r="H71" s="114" t="s">
        <v>1080</v>
      </c>
      <c r="I71" s="114" t="s">
        <v>1080</v>
      </c>
      <c r="J71" s="114" t="s">
        <v>1080</v>
      </c>
      <c r="K71" s="114" t="s">
        <v>1080</v>
      </c>
      <c r="L71" s="114" t="s">
        <v>1080</v>
      </c>
      <c r="M71" s="114" t="s">
        <v>1080</v>
      </c>
      <c r="N71" s="114" t="s">
        <v>1080</v>
      </c>
      <c r="O71" s="114" t="s">
        <v>1080</v>
      </c>
      <c r="P71" s="114" t="s">
        <v>1177</v>
      </c>
      <c r="Q71" s="114" t="s">
        <v>1080</v>
      </c>
      <c r="R71" s="114"/>
      <c r="S71" s="114"/>
      <c r="T71" s="114">
        <v>0</v>
      </c>
      <c r="U71" s="114">
        <v>0</v>
      </c>
      <c r="V71" s="114">
        <v>63.171278799999975</v>
      </c>
      <c r="W71" s="114">
        <v>63.171278799999975</v>
      </c>
      <c r="X71" s="114" t="s">
        <v>1080</v>
      </c>
      <c r="Y71" s="114" t="s">
        <v>1080</v>
      </c>
      <c r="Z71" s="114" t="s">
        <v>1080</v>
      </c>
      <c r="AA71" s="114">
        <v>0</v>
      </c>
      <c r="AB71" s="114">
        <v>0</v>
      </c>
      <c r="AC71" s="114">
        <v>144.9456232</v>
      </c>
      <c r="AD71" s="114">
        <v>144.9456232</v>
      </c>
      <c r="AE71" s="114" t="s">
        <v>1080</v>
      </c>
      <c r="AF71" s="114" t="s">
        <v>1080</v>
      </c>
      <c r="AG71" s="114" t="s">
        <v>1080</v>
      </c>
      <c r="AH71" s="114">
        <v>0</v>
      </c>
      <c r="AI71" s="114">
        <v>0</v>
      </c>
      <c r="AJ71" s="114">
        <v>206.99799530000004</v>
      </c>
      <c r="AK71" s="114">
        <v>206.99799530000004</v>
      </c>
      <c r="AL71" s="114" t="s">
        <v>1080</v>
      </c>
      <c r="AM71" s="114" t="s">
        <v>1080</v>
      </c>
      <c r="AN71" s="114" t="s">
        <v>1080</v>
      </c>
      <c r="AO71" s="114">
        <v>0</v>
      </c>
      <c r="AP71" s="114">
        <v>0</v>
      </c>
      <c r="AQ71" s="114">
        <v>171.50000000000003</v>
      </c>
      <c r="AR71" s="114">
        <v>171.50000000000003</v>
      </c>
      <c r="AS71" s="114" t="s">
        <v>1080</v>
      </c>
      <c r="AT71" s="114" t="s">
        <v>1080</v>
      </c>
      <c r="AU71" s="114" t="s">
        <v>1080</v>
      </c>
      <c r="AV71" s="114">
        <v>0</v>
      </c>
      <c r="AW71" s="114">
        <v>0</v>
      </c>
      <c r="AX71" s="114">
        <v>176.63000000000002</v>
      </c>
      <c r="AY71" s="114">
        <v>176.63000000000002</v>
      </c>
      <c r="AZ71" s="114" t="s">
        <v>1080</v>
      </c>
      <c r="BA71" s="114" t="s">
        <v>1080</v>
      </c>
      <c r="BB71" s="114" t="s">
        <v>1080</v>
      </c>
    </row>
    <row r="72" spans="2:54" ht="60" x14ac:dyDescent="0.25">
      <c r="B72" s="38" t="s">
        <v>18</v>
      </c>
      <c r="C72" s="38" t="s">
        <v>31</v>
      </c>
      <c r="D72" s="38" t="s">
        <v>1003</v>
      </c>
      <c r="E72" s="38" t="s">
        <v>1079</v>
      </c>
      <c r="F72" s="114" t="s">
        <v>16</v>
      </c>
      <c r="G72" s="114" t="s">
        <v>24</v>
      </c>
      <c r="H72" s="114" t="s">
        <v>1080</v>
      </c>
      <c r="I72" s="114" t="s">
        <v>1080</v>
      </c>
      <c r="J72" s="114" t="s">
        <v>1080</v>
      </c>
      <c r="K72" s="114" t="s">
        <v>1080</v>
      </c>
      <c r="L72" s="114" t="s">
        <v>1080</v>
      </c>
      <c r="M72" s="114" t="s">
        <v>1080</v>
      </c>
      <c r="N72" s="114" t="s">
        <v>1080</v>
      </c>
      <c r="O72" s="114" t="s">
        <v>1080</v>
      </c>
      <c r="P72" s="114" t="s">
        <v>1177</v>
      </c>
      <c r="Q72" s="114" t="s">
        <v>1080</v>
      </c>
      <c r="R72" s="114"/>
      <c r="S72" s="114" t="s">
        <v>1252</v>
      </c>
      <c r="T72" s="114">
        <v>0</v>
      </c>
      <c r="U72" s="114">
        <v>0</v>
      </c>
      <c r="V72" s="114">
        <v>676.83512999999971</v>
      </c>
      <c r="W72" s="114">
        <v>676.83512999999971</v>
      </c>
      <c r="X72" s="114" t="s">
        <v>1080</v>
      </c>
      <c r="Y72" s="114" t="s">
        <v>1080</v>
      </c>
      <c r="Z72" s="114" t="s">
        <v>1080</v>
      </c>
      <c r="AA72" s="114">
        <v>0</v>
      </c>
      <c r="AB72" s="114">
        <v>0</v>
      </c>
      <c r="AC72" s="114">
        <v>1552.98882</v>
      </c>
      <c r="AD72" s="114">
        <v>1552.98882</v>
      </c>
      <c r="AE72" s="114" t="s">
        <v>1080</v>
      </c>
      <c r="AF72" s="114" t="s">
        <v>1080</v>
      </c>
      <c r="AG72" s="114" t="s">
        <v>1080</v>
      </c>
      <c r="AH72" s="114">
        <v>0</v>
      </c>
      <c r="AI72" s="114">
        <v>0</v>
      </c>
      <c r="AJ72" s="114">
        <v>2119.6634925000003</v>
      </c>
      <c r="AK72" s="114">
        <v>2119.6634925000003</v>
      </c>
      <c r="AL72" s="114" t="s">
        <v>1080</v>
      </c>
      <c r="AM72" s="114" t="s">
        <v>1080</v>
      </c>
      <c r="AN72" s="114" t="s">
        <v>1080</v>
      </c>
      <c r="AO72" s="114">
        <v>0</v>
      </c>
      <c r="AP72" s="114">
        <v>0</v>
      </c>
      <c r="AQ72" s="114">
        <v>1725</v>
      </c>
      <c r="AR72" s="114">
        <v>1725</v>
      </c>
      <c r="AS72" s="114">
        <v>72</v>
      </c>
      <c r="AT72" s="114">
        <v>72</v>
      </c>
      <c r="AU72" s="114" t="s">
        <v>1080</v>
      </c>
      <c r="AV72" s="114">
        <v>0</v>
      </c>
      <c r="AW72" s="114">
        <v>0</v>
      </c>
      <c r="AX72" s="114">
        <v>1776.75</v>
      </c>
      <c r="AY72" s="114">
        <v>1776.75</v>
      </c>
      <c r="AZ72" s="114">
        <v>72</v>
      </c>
      <c r="BA72" s="114">
        <v>72</v>
      </c>
      <c r="BB72" s="114" t="s">
        <v>1080</v>
      </c>
    </row>
    <row r="73" spans="2:54" ht="30" x14ac:dyDescent="0.25">
      <c r="B73" s="38" t="s">
        <v>18</v>
      </c>
      <c r="C73" s="38" t="s">
        <v>31</v>
      </c>
      <c r="D73" s="38" t="s">
        <v>1004</v>
      </c>
      <c r="E73" s="38" t="s">
        <v>1005</v>
      </c>
      <c r="F73" s="114" t="s">
        <v>16</v>
      </c>
      <c r="G73" s="114" t="s">
        <v>24</v>
      </c>
      <c r="H73" s="114" t="s">
        <v>1080</v>
      </c>
      <c r="I73" s="114" t="s">
        <v>1080</v>
      </c>
      <c r="J73" s="114" t="s">
        <v>1080</v>
      </c>
      <c r="K73" s="114" t="s">
        <v>1080</v>
      </c>
      <c r="L73" s="114" t="s">
        <v>1080</v>
      </c>
      <c r="M73" s="114" t="s">
        <v>1080</v>
      </c>
      <c r="N73" s="114" t="s">
        <v>1080</v>
      </c>
      <c r="O73" s="114" t="s">
        <v>1080</v>
      </c>
      <c r="P73" s="114" t="s">
        <v>1177</v>
      </c>
      <c r="Q73" s="114" t="s">
        <v>1080</v>
      </c>
      <c r="R73" s="114"/>
      <c r="S73" s="114"/>
      <c r="T73" s="114">
        <v>0</v>
      </c>
      <c r="U73" s="114">
        <v>0</v>
      </c>
      <c r="V73" s="114">
        <v>0</v>
      </c>
      <c r="W73" s="114">
        <v>0</v>
      </c>
      <c r="X73" s="114" t="s">
        <v>1080</v>
      </c>
      <c r="Y73" s="114" t="s">
        <v>1080</v>
      </c>
      <c r="Z73" s="114" t="s">
        <v>1080</v>
      </c>
      <c r="AA73" s="114">
        <v>0</v>
      </c>
      <c r="AB73" s="114">
        <v>0</v>
      </c>
      <c r="AC73" s="114">
        <v>0</v>
      </c>
      <c r="AD73" s="114">
        <v>0</v>
      </c>
      <c r="AE73" s="114" t="s">
        <v>1080</v>
      </c>
      <c r="AF73" s="114" t="s">
        <v>1080</v>
      </c>
      <c r="AG73" s="114" t="s">
        <v>1080</v>
      </c>
      <c r="AH73" s="114">
        <v>0</v>
      </c>
      <c r="AI73" s="114">
        <v>0</v>
      </c>
      <c r="AJ73" s="114">
        <v>0</v>
      </c>
      <c r="AK73" s="114">
        <v>0</v>
      </c>
      <c r="AL73" s="114" t="s">
        <v>1080</v>
      </c>
      <c r="AM73" s="114" t="s">
        <v>1080</v>
      </c>
      <c r="AN73" s="114" t="s">
        <v>1080</v>
      </c>
      <c r="AO73" s="114">
        <v>0</v>
      </c>
      <c r="AP73" s="114">
        <v>0</v>
      </c>
      <c r="AQ73" s="114">
        <v>0</v>
      </c>
      <c r="AR73" s="114">
        <v>0</v>
      </c>
      <c r="AS73" s="114" t="s">
        <v>1080</v>
      </c>
      <c r="AT73" s="114" t="s">
        <v>1080</v>
      </c>
      <c r="AU73" s="114" t="s">
        <v>1080</v>
      </c>
      <c r="AV73" s="114">
        <v>0</v>
      </c>
      <c r="AW73" s="114">
        <v>0</v>
      </c>
      <c r="AX73" s="114">
        <v>0</v>
      </c>
      <c r="AY73" s="114">
        <v>0</v>
      </c>
      <c r="AZ73" s="114" t="s">
        <v>1080</v>
      </c>
      <c r="BA73" s="114" t="s">
        <v>1080</v>
      </c>
      <c r="BB73" s="114" t="s">
        <v>1080</v>
      </c>
    </row>
    <row r="74" spans="2:54" ht="30" x14ac:dyDescent="0.25">
      <c r="B74" s="38" t="s">
        <v>30</v>
      </c>
      <c r="C74" s="38" t="s">
        <v>34</v>
      </c>
      <c r="D74" s="38" t="s">
        <v>1006</v>
      </c>
      <c r="E74" s="38" t="s">
        <v>1007</v>
      </c>
      <c r="F74" s="114" t="s">
        <v>20</v>
      </c>
      <c r="G74" s="114" t="s">
        <v>24</v>
      </c>
      <c r="H74" s="114">
        <v>2019</v>
      </c>
      <c r="I74" s="114">
        <v>0.41</v>
      </c>
      <c r="J74" s="114" t="s">
        <v>1080</v>
      </c>
      <c r="K74" s="114" t="s">
        <v>1080</v>
      </c>
      <c r="L74" s="114">
        <v>0.41</v>
      </c>
      <c r="M74" s="114">
        <v>0.41</v>
      </c>
      <c r="N74" s="114" t="s">
        <v>1207</v>
      </c>
      <c r="O74" s="114" t="s">
        <v>1175</v>
      </c>
      <c r="P74" s="114" t="s">
        <v>1177</v>
      </c>
      <c r="Q74" s="114" t="s">
        <v>1080</v>
      </c>
      <c r="R74" s="114"/>
      <c r="S74" s="114"/>
      <c r="T74" s="114">
        <v>0</v>
      </c>
      <c r="U74" s="114">
        <v>0</v>
      </c>
      <c r="V74" s="114">
        <v>11.814187049999999</v>
      </c>
      <c r="W74" s="114">
        <v>11.814187049999999</v>
      </c>
      <c r="X74" s="114" t="s">
        <v>1080</v>
      </c>
      <c r="Y74" s="114" t="s">
        <v>1080</v>
      </c>
      <c r="Z74" s="114" t="s">
        <v>1080</v>
      </c>
      <c r="AA74" s="114">
        <v>0</v>
      </c>
      <c r="AB74" s="114">
        <v>0</v>
      </c>
      <c r="AC74" s="114">
        <v>20.442340350000002</v>
      </c>
      <c r="AD74" s="114">
        <v>20.442340350000002</v>
      </c>
      <c r="AE74" s="114" t="s">
        <v>1080</v>
      </c>
      <c r="AF74" s="114" t="s">
        <v>1080</v>
      </c>
      <c r="AG74" s="114" t="s">
        <v>1080</v>
      </c>
      <c r="AH74" s="114">
        <v>0</v>
      </c>
      <c r="AI74" s="114">
        <v>0</v>
      </c>
      <c r="AJ74" s="114">
        <v>19.870120800000002</v>
      </c>
      <c r="AK74" s="114">
        <v>19.870120800000002</v>
      </c>
      <c r="AL74" s="114" t="s">
        <v>1080</v>
      </c>
      <c r="AM74" s="114" t="s">
        <v>1080</v>
      </c>
      <c r="AN74" s="114" t="s">
        <v>1080</v>
      </c>
      <c r="AO74" s="114">
        <v>0</v>
      </c>
      <c r="AP74" s="114">
        <v>0</v>
      </c>
      <c r="AQ74" s="114">
        <v>20.391387282</v>
      </c>
      <c r="AR74" s="114">
        <v>20.391387282</v>
      </c>
      <c r="AS74" s="114" t="s">
        <v>1080</v>
      </c>
      <c r="AT74" s="114" t="s">
        <v>1080</v>
      </c>
      <c r="AU74" s="114" t="s">
        <v>1080</v>
      </c>
      <c r="AV74" s="114">
        <v>0</v>
      </c>
      <c r="AW74" s="114">
        <v>0</v>
      </c>
      <c r="AX74" s="114">
        <v>21.003128900460002</v>
      </c>
      <c r="AY74" s="114">
        <v>21.003128900460002</v>
      </c>
      <c r="AZ74" s="114" t="s">
        <v>1080</v>
      </c>
      <c r="BA74" s="114" t="s">
        <v>1080</v>
      </c>
      <c r="BB74" s="114" t="s">
        <v>1080</v>
      </c>
    </row>
    <row r="75" spans="2:54" ht="30" x14ac:dyDescent="0.25">
      <c r="B75" s="38" t="s">
        <v>30</v>
      </c>
      <c r="C75" s="38" t="s">
        <v>34</v>
      </c>
      <c r="D75" s="38" t="s">
        <v>1008</v>
      </c>
      <c r="E75" s="38" t="s">
        <v>1077</v>
      </c>
      <c r="F75" s="114" t="s">
        <v>20</v>
      </c>
      <c r="G75" s="114" t="s">
        <v>24</v>
      </c>
      <c r="H75" s="114" t="s">
        <v>1080</v>
      </c>
      <c r="I75" s="114" t="s">
        <v>1080</v>
      </c>
      <c r="J75" s="114" t="s">
        <v>1080</v>
      </c>
      <c r="K75" s="114" t="s">
        <v>1080</v>
      </c>
      <c r="L75" s="114" t="s">
        <v>1080</v>
      </c>
      <c r="M75" s="114" t="s">
        <v>1080</v>
      </c>
      <c r="N75" s="114" t="s">
        <v>1080</v>
      </c>
      <c r="O75" s="114" t="s">
        <v>1080</v>
      </c>
      <c r="P75" s="114" t="s">
        <v>1080</v>
      </c>
      <c r="Q75" s="114" t="s">
        <v>1080</v>
      </c>
      <c r="R75" s="114"/>
      <c r="S75" s="114"/>
      <c r="T75" s="114">
        <v>0</v>
      </c>
      <c r="U75" s="114">
        <v>0</v>
      </c>
      <c r="V75" s="114">
        <v>0</v>
      </c>
      <c r="W75" s="114">
        <v>0</v>
      </c>
      <c r="X75" s="114" t="s">
        <v>1080</v>
      </c>
      <c r="Y75" s="114" t="s">
        <v>1080</v>
      </c>
      <c r="Z75" s="114" t="s">
        <v>1080</v>
      </c>
      <c r="AA75" s="114">
        <v>0</v>
      </c>
      <c r="AB75" s="114">
        <v>0</v>
      </c>
      <c r="AC75" s="114">
        <v>0</v>
      </c>
      <c r="AD75" s="114">
        <v>0</v>
      </c>
      <c r="AE75" s="114" t="s">
        <v>1080</v>
      </c>
      <c r="AF75" s="114" t="s">
        <v>1080</v>
      </c>
      <c r="AG75" s="114" t="s">
        <v>1080</v>
      </c>
      <c r="AH75" s="114">
        <v>0</v>
      </c>
      <c r="AI75" s="114">
        <v>0</v>
      </c>
      <c r="AJ75" s="114">
        <v>0</v>
      </c>
      <c r="AK75" s="114">
        <v>0</v>
      </c>
      <c r="AL75" s="114" t="s">
        <v>1080</v>
      </c>
      <c r="AM75" s="114" t="s">
        <v>1080</v>
      </c>
      <c r="AN75" s="114" t="s">
        <v>1080</v>
      </c>
      <c r="AO75" s="114">
        <v>0</v>
      </c>
      <c r="AP75" s="114">
        <v>0</v>
      </c>
      <c r="AQ75" s="114">
        <v>12.461403339</v>
      </c>
      <c r="AR75" s="114">
        <v>12.461403339</v>
      </c>
      <c r="AS75" s="114" t="s">
        <v>1080</v>
      </c>
      <c r="AT75" s="114" t="s">
        <v>1080</v>
      </c>
      <c r="AU75" s="114" t="s">
        <v>1080</v>
      </c>
      <c r="AV75" s="114">
        <v>0</v>
      </c>
      <c r="AW75" s="114">
        <v>0</v>
      </c>
      <c r="AX75" s="114">
        <v>12.83524543917</v>
      </c>
      <c r="AY75" s="114">
        <v>12.83524543917</v>
      </c>
      <c r="AZ75" s="114" t="s">
        <v>1080</v>
      </c>
      <c r="BA75" s="114" t="s">
        <v>1080</v>
      </c>
      <c r="BB75" s="114" t="s">
        <v>1080</v>
      </c>
    </row>
    <row r="76" spans="2:54" ht="240" x14ac:dyDescent="0.25">
      <c r="B76" s="38" t="s">
        <v>30</v>
      </c>
      <c r="C76" s="38" t="s">
        <v>34</v>
      </c>
      <c r="D76" s="38" t="s">
        <v>1010</v>
      </c>
      <c r="E76" s="38" t="s">
        <v>1009</v>
      </c>
      <c r="F76" s="114" t="s">
        <v>20</v>
      </c>
      <c r="G76" s="114" t="s">
        <v>24</v>
      </c>
      <c r="H76" s="114">
        <v>2019</v>
      </c>
      <c r="I76" s="114">
        <v>2.23</v>
      </c>
      <c r="J76" s="114" t="s">
        <v>1080</v>
      </c>
      <c r="K76" s="114" t="s">
        <v>1080</v>
      </c>
      <c r="L76" s="114">
        <v>2.23</v>
      </c>
      <c r="M76" s="114">
        <v>2.23</v>
      </c>
      <c r="N76" s="114" t="s">
        <v>1207</v>
      </c>
      <c r="O76" s="114" t="s">
        <v>1175</v>
      </c>
      <c r="P76" s="114" t="s">
        <v>1177</v>
      </c>
      <c r="Q76" s="114" t="s">
        <v>1080</v>
      </c>
      <c r="R76" s="114"/>
      <c r="S76" s="114" t="s">
        <v>1253</v>
      </c>
      <c r="T76" s="114">
        <v>0</v>
      </c>
      <c r="U76" s="114">
        <v>0</v>
      </c>
      <c r="V76" s="114">
        <v>0</v>
      </c>
      <c r="W76" s="114">
        <v>0</v>
      </c>
      <c r="X76" s="114" t="s">
        <v>1080</v>
      </c>
      <c r="Y76" s="114" t="s">
        <v>1080</v>
      </c>
      <c r="Z76" s="114" t="s">
        <v>1080</v>
      </c>
      <c r="AA76" s="114">
        <v>0</v>
      </c>
      <c r="AB76" s="114">
        <v>0</v>
      </c>
      <c r="AC76" s="114">
        <v>0</v>
      </c>
      <c r="AD76" s="114">
        <v>0</v>
      </c>
      <c r="AE76" s="114" t="s">
        <v>1080</v>
      </c>
      <c r="AF76" s="114" t="s">
        <v>1080</v>
      </c>
      <c r="AG76" s="114" t="s">
        <v>1080</v>
      </c>
      <c r="AH76" s="114">
        <v>0</v>
      </c>
      <c r="AI76" s="114">
        <v>0</v>
      </c>
      <c r="AJ76" s="114">
        <v>0</v>
      </c>
      <c r="AK76" s="114">
        <v>0</v>
      </c>
      <c r="AL76" s="114" t="s">
        <v>1080</v>
      </c>
      <c r="AM76" s="114" t="s">
        <v>1080</v>
      </c>
      <c r="AN76" s="114" t="s">
        <v>1080</v>
      </c>
      <c r="AO76" s="114">
        <v>0</v>
      </c>
      <c r="AP76" s="114">
        <v>0</v>
      </c>
      <c r="AQ76" s="114">
        <v>0</v>
      </c>
      <c r="AR76" s="114">
        <v>0</v>
      </c>
      <c r="AS76" s="114" t="s">
        <v>1080</v>
      </c>
      <c r="AT76" s="114" t="s">
        <v>1080</v>
      </c>
      <c r="AU76" s="114" t="s">
        <v>1080</v>
      </c>
      <c r="AV76" s="114">
        <v>0</v>
      </c>
      <c r="AW76" s="114">
        <v>0</v>
      </c>
      <c r="AX76" s="114">
        <v>0</v>
      </c>
      <c r="AY76" s="114">
        <v>0</v>
      </c>
      <c r="AZ76" s="114" t="s">
        <v>1080</v>
      </c>
      <c r="BA76" s="114" t="s">
        <v>1080</v>
      </c>
      <c r="BB76" s="114" t="s">
        <v>1080</v>
      </c>
    </row>
    <row r="77" spans="2:54" ht="45" x14ac:dyDescent="0.25">
      <c r="B77" s="38" t="s">
        <v>30</v>
      </c>
      <c r="C77" s="38" t="s">
        <v>34</v>
      </c>
      <c r="D77" s="38" t="s">
        <v>1012</v>
      </c>
      <c r="E77" s="38" t="s">
        <v>1011</v>
      </c>
      <c r="F77" s="114" t="s">
        <v>20</v>
      </c>
      <c r="G77" s="114" t="s">
        <v>24</v>
      </c>
      <c r="H77" s="114" t="s">
        <v>1080</v>
      </c>
      <c r="I77" s="114" t="s">
        <v>1080</v>
      </c>
      <c r="J77" s="114" t="s">
        <v>1080</v>
      </c>
      <c r="K77" s="114" t="s">
        <v>1080</v>
      </c>
      <c r="L77" s="114" t="s">
        <v>1080</v>
      </c>
      <c r="M77" s="114" t="s">
        <v>1080</v>
      </c>
      <c r="N77" s="114" t="s">
        <v>1080</v>
      </c>
      <c r="O77" s="114" t="s">
        <v>1080</v>
      </c>
      <c r="P77" s="114" t="s">
        <v>1177</v>
      </c>
      <c r="Q77" s="114" t="s">
        <v>1080</v>
      </c>
      <c r="R77" s="114"/>
      <c r="S77" s="114" t="s">
        <v>1254</v>
      </c>
      <c r="T77" s="114">
        <v>0</v>
      </c>
      <c r="U77" s="114">
        <v>0</v>
      </c>
      <c r="V77" s="114">
        <v>4.5944060750000002</v>
      </c>
      <c r="W77" s="114">
        <v>4.5944060750000002</v>
      </c>
      <c r="X77" s="114" t="s">
        <v>1080</v>
      </c>
      <c r="Y77" s="114" t="s">
        <v>1080</v>
      </c>
      <c r="Z77" s="114" t="s">
        <v>1080</v>
      </c>
      <c r="AA77" s="114">
        <v>0</v>
      </c>
      <c r="AB77" s="114">
        <v>0</v>
      </c>
      <c r="AC77" s="114">
        <v>7.9497990250000008</v>
      </c>
      <c r="AD77" s="114">
        <v>7.9497990250000008</v>
      </c>
      <c r="AE77" s="114" t="s">
        <v>1080</v>
      </c>
      <c r="AF77" s="114" t="s">
        <v>1080</v>
      </c>
      <c r="AG77" s="114" t="s">
        <v>1080</v>
      </c>
      <c r="AH77" s="114">
        <v>0</v>
      </c>
      <c r="AI77" s="114">
        <v>0</v>
      </c>
      <c r="AJ77" s="114">
        <v>7.7272692000000012</v>
      </c>
      <c r="AK77" s="114">
        <v>7.7272692000000012</v>
      </c>
      <c r="AL77" s="114" t="s">
        <v>1080</v>
      </c>
      <c r="AM77" s="114" t="s">
        <v>1080</v>
      </c>
      <c r="AN77" s="114" t="s">
        <v>1080</v>
      </c>
      <c r="AO77" s="114">
        <v>0</v>
      </c>
      <c r="AP77" s="114">
        <v>0</v>
      </c>
      <c r="AQ77" s="114">
        <v>7.9299839430000008</v>
      </c>
      <c r="AR77" s="114">
        <v>7.9299839430000008</v>
      </c>
      <c r="AS77" s="114" t="s">
        <v>1080</v>
      </c>
      <c r="AT77" s="114" t="s">
        <v>1080</v>
      </c>
      <c r="AU77" s="114" t="s">
        <v>1080</v>
      </c>
      <c r="AV77" s="114">
        <v>0</v>
      </c>
      <c r="AW77" s="114">
        <v>0</v>
      </c>
      <c r="AX77" s="114">
        <v>8.1678834612900015</v>
      </c>
      <c r="AY77" s="114">
        <v>8.1678834612900015</v>
      </c>
      <c r="AZ77" s="114" t="s">
        <v>1080</v>
      </c>
      <c r="BA77" s="114" t="s">
        <v>1080</v>
      </c>
      <c r="BB77" s="114" t="s">
        <v>1080</v>
      </c>
    </row>
    <row r="78" spans="2:54" ht="60" x14ac:dyDescent="0.25">
      <c r="B78" s="38" t="s">
        <v>30</v>
      </c>
      <c r="C78" s="38" t="s">
        <v>34</v>
      </c>
      <c r="D78" s="38" t="s">
        <v>1014</v>
      </c>
      <c r="E78" s="38" t="s">
        <v>1013</v>
      </c>
      <c r="F78" s="114" t="s">
        <v>20</v>
      </c>
      <c r="G78" s="114" t="s">
        <v>24</v>
      </c>
      <c r="H78" s="114">
        <v>2019</v>
      </c>
      <c r="I78" s="114">
        <v>5.26</v>
      </c>
      <c r="J78" s="114" t="s">
        <v>1080</v>
      </c>
      <c r="K78" s="114" t="s">
        <v>1080</v>
      </c>
      <c r="L78" s="114">
        <v>5.26</v>
      </c>
      <c r="M78" s="114">
        <v>5.26</v>
      </c>
      <c r="N78" s="114" t="s">
        <v>1207</v>
      </c>
      <c r="O78" s="114" t="s">
        <v>1209</v>
      </c>
      <c r="P78" s="114" t="s">
        <v>1177</v>
      </c>
      <c r="Q78" s="114" t="s">
        <v>1210</v>
      </c>
      <c r="R78" s="114"/>
      <c r="S78" s="114" t="s">
        <v>1255</v>
      </c>
      <c r="T78" s="114">
        <v>0</v>
      </c>
      <c r="U78" s="114">
        <v>0</v>
      </c>
      <c r="V78" s="114">
        <v>4.7256748199999992</v>
      </c>
      <c r="W78" s="114">
        <v>4.7256748199999992</v>
      </c>
      <c r="X78" s="114" t="s">
        <v>1080</v>
      </c>
      <c r="Y78" s="114" t="s">
        <v>1080</v>
      </c>
      <c r="Z78" s="114" t="s">
        <v>1080</v>
      </c>
      <c r="AA78" s="114">
        <v>0</v>
      </c>
      <c r="AB78" s="114">
        <v>0</v>
      </c>
      <c r="AC78" s="114">
        <v>8.1769361400000005</v>
      </c>
      <c r="AD78" s="114">
        <v>8.1769361400000005</v>
      </c>
      <c r="AE78" s="114" t="s">
        <v>1080</v>
      </c>
      <c r="AF78" s="114" t="s">
        <v>1080</v>
      </c>
      <c r="AG78" s="114" t="s">
        <v>1080</v>
      </c>
      <c r="AH78" s="114">
        <v>0</v>
      </c>
      <c r="AI78" s="114">
        <v>0</v>
      </c>
      <c r="AJ78" s="114">
        <v>7.9480483199999998</v>
      </c>
      <c r="AK78" s="114">
        <v>7.9480483199999998</v>
      </c>
      <c r="AL78" s="114" t="s">
        <v>1080</v>
      </c>
      <c r="AM78" s="114" t="s">
        <v>1080</v>
      </c>
      <c r="AN78" s="114" t="s">
        <v>1080</v>
      </c>
      <c r="AO78" s="114">
        <v>0</v>
      </c>
      <c r="AP78" s="114">
        <v>0</v>
      </c>
      <c r="AQ78" s="114">
        <v>28.156554912799997</v>
      </c>
      <c r="AR78" s="114">
        <v>28.156554912799997</v>
      </c>
      <c r="AS78" s="114" t="s">
        <v>1080</v>
      </c>
      <c r="AT78" s="114" t="s">
        <v>1080</v>
      </c>
      <c r="AU78" s="114" t="s">
        <v>1080</v>
      </c>
      <c r="AV78" s="114">
        <v>0</v>
      </c>
      <c r="AW78" s="114">
        <v>0</v>
      </c>
      <c r="AX78" s="114">
        <v>29.001251560183999</v>
      </c>
      <c r="AY78" s="114">
        <v>29.001251560183999</v>
      </c>
      <c r="AZ78" s="114" t="s">
        <v>1080</v>
      </c>
      <c r="BA78" s="114" t="s">
        <v>1080</v>
      </c>
      <c r="BB78" s="114" t="s">
        <v>1080</v>
      </c>
    </row>
    <row r="79" spans="2:54" ht="60" x14ac:dyDescent="0.25">
      <c r="B79" s="38" t="s">
        <v>30</v>
      </c>
      <c r="C79" s="38" t="s">
        <v>34</v>
      </c>
      <c r="D79" s="38" t="s">
        <v>1016</v>
      </c>
      <c r="E79" s="38" t="s">
        <v>1015</v>
      </c>
      <c r="F79" s="114" t="s">
        <v>20</v>
      </c>
      <c r="G79" s="114" t="s">
        <v>24</v>
      </c>
      <c r="H79" s="114" t="s">
        <v>1080</v>
      </c>
      <c r="I79" s="114" t="s">
        <v>1080</v>
      </c>
      <c r="J79" s="114" t="s">
        <v>1080</v>
      </c>
      <c r="K79" s="114" t="s">
        <v>1080</v>
      </c>
      <c r="L79" s="114" t="s">
        <v>1080</v>
      </c>
      <c r="M79" s="114" t="s">
        <v>1080</v>
      </c>
      <c r="N79" s="114" t="s">
        <v>1080</v>
      </c>
      <c r="O79" s="114" t="s">
        <v>1080</v>
      </c>
      <c r="P79" s="114" t="s">
        <v>1080</v>
      </c>
      <c r="Q79" s="114" t="s">
        <v>1080</v>
      </c>
      <c r="R79" s="114"/>
      <c r="S79" s="114" t="s">
        <v>1256</v>
      </c>
      <c r="T79" s="114">
        <v>0</v>
      </c>
      <c r="U79" s="114">
        <v>0</v>
      </c>
      <c r="V79" s="114">
        <v>4.5156448279999992</v>
      </c>
      <c r="W79" s="114">
        <v>4.5156448279999992</v>
      </c>
      <c r="X79" s="114" t="s">
        <v>1080</v>
      </c>
      <c r="Y79" s="114" t="s">
        <v>1080</v>
      </c>
      <c r="Z79" s="114" t="s">
        <v>1080</v>
      </c>
      <c r="AA79" s="114">
        <v>0</v>
      </c>
      <c r="AB79" s="114">
        <v>0</v>
      </c>
      <c r="AC79" s="114">
        <v>7.8135167560000012</v>
      </c>
      <c r="AD79" s="114">
        <v>7.8135167560000012</v>
      </c>
      <c r="AE79" s="114" t="s">
        <v>1080</v>
      </c>
      <c r="AF79" s="114" t="s">
        <v>1080</v>
      </c>
      <c r="AG79" s="114" t="s">
        <v>1080</v>
      </c>
      <c r="AH79" s="114">
        <v>0</v>
      </c>
      <c r="AI79" s="114">
        <v>0</v>
      </c>
      <c r="AJ79" s="114">
        <v>7.5948017280000011</v>
      </c>
      <c r="AK79" s="114">
        <v>7.5948017280000011</v>
      </c>
      <c r="AL79" s="114" t="s">
        <v>1080</v>
      </c>
      <c r="AM79" s="114" t="s">
        <v>1080</v>
      </c>
      <c r="AN79" s="114" t="s">
        <v>1080</v>
      </c>
      <c r="AO79" s="114">
        <v>0</v>
      </c>
      <c r="AP79" s="114">
        <v>0</v>
      </c>
      <c r="AQ79" s="114">
        <v>7.7940413611200015</v>
      </c>
      <c r="AR79" s="114">
        <v>7.7940413611200015</v>
      </c>
      <c r="AS79" s="114" t="s">
        <v>1080</v>
      </c>
      <c r="AT79" s="114" t="s">
        <v>1080</v>
      </c>
      <c r="AU79" s="114" t="s">
        <v>1080</v>
      </c>
      <c r="AV79" s="114">
        <v>0</v>
      </c>
      <c r="AW79" s="114">
        <v>0</v>
      </c>
      <c r="AX79" s="114">
        <v>8.0278626019536006</v>
      </c>
      <c r="AY79" s="114">
        <v>8.0278626019536006</v>
      </c>
      <c r="AZ79" s="114" t="s">
        <v>1080</v>
      </c>
      <c r="BA79" s="114" t="s">
        <v>1080</v>
      </c>
      <c r="BB79" s="114" t="s">
        <v>1080</v>
      </c>
    </row>
    <row r="80" spans="2:54" ht="30" x14ac:dyDescent="0.25">
      <c r="B80" s="38" t="s">
        <v>30</v>
      </c>
      <c r="C80" s="38" t="s">
        <v>34</v>
      </c>
      <c r="D80" s="17" t="s">
        <v>1078</v>
      </c>
      <c r="E80" s="38" t="s">
        <v>1017</v>
      </c>
      <c r="F80" s="114" t="s">
        <v>20</v>
      </c>
      <c r="G80" s="114" t="s">
        <v>24</v>
      </c>
      <c r="H80" s="114" t="s">
        <v>1080</v>
      </c>
      <c r="I80" s="114" t="s">
        <v>1080</v>
      </c>
      <c r="J80" s="114" t="s">
        <v>1080</v>
      </c>
      <c r="K80" s="114" t="s">
        <v>1080</v>
      </c>
      <c r="L80" s="114" t="s">
        <v>1080</v>
      </c>
      <c r="M80" s="114" t="s">
        <v>1080</v>
      </c>
      <c r="N80" s="114" t="s">
        <v>1080</v>
      </c>
      <c r="O80" s="114" t="s">
        <v>1080</v>
      </c>
      <c r="P80" s="114" t="s">
        <v>1080</v>
      </c>
      <c r="Q80" s="114" t="s">
        <v>1080</v>
      </c>
      <c r="R80" s="114"/>
      <c r="S80" s="114"/>
      <c r="T80" s="114">
        <v>0</v>
      </c>
      <c r="U80" s="114">
        <v>0</v>
      </c>
      <c r="V80" s="114">
        <v>0</v>
      </c>
      <c r="W80" s="114">
        <v>0</v>
      </c>
      <c r="X80" s="114" t="s">
        <v>1080</v>
      </c>
      <c r="Y80" s="114" t="s">
        <v>1080</v>
      </c>
      <c r="Z80" s="114" t="s">
        <v>1080</v>
      </c>
      <c r="AA80" s="114">
        <v>0</v>
      </c>
      <c r="AB80" s="114">
        <v>0</v>
      </c>
      <c r="AC80" s="114">
        <v>0</v>
      </c>
      <c r="AD80" s="114">
        <v>0</v>
      </c>
      <c r="AE80" s="114" t="s">
        <v>1080</v>
      </c>
      <c r="AF80" s="114" t="s">
        <v>1080</v>
      </c>
      <c r="AG80" s="114" t="s">
        <v>1080</v>
      </c>
      <c r="AH80" s="114">
        <v>0</v>
      </c>
      <c r="AI80" s="114">
        <v>0</v>
      </c>
      <c r="AJ80" s="114">
        <v>0</v>
      </c>
      <c r="AK80" s="114">
        <v>0</v>
      </c>
      <c r="AL80" s="114" t="s">
        <v>1080</v>
      </c>
      <c r="AM80" s="114" t="s">
        <v>1080</v>
      </c>
      <c r="AN80" s="114" t="s">
        <v>1080</v>
      </c>
      <c r="AO80" s="114">
        <v>0</v>
      </c>
      <c r="AP80" s="114">
        <v>0</v>
      </c>
      <c r="AQ80" s="114">
        <v>0</v>
      </c>
      <c r="AR80" s="114">
        <v>0</v>
      </c>
      <c r="AS80" s="114" t="s">
        <v>1080</v>
      </c>
      <c r="AT80" s="114" t="s">
        <v>1080</v>
      </c>
      <c r="AU80" s="114" t="s">
        <v>1080</v>
      </c>
      <c r="AV80" s="114">
        <v>0</v>
      </c>
      <c r="AW80" s="114">
        <v>0</v>
      </c>
      <c r="AX80" s="114">
        <v>0</v>
      </c>
      <c r="AY80" s="114">
        <v>0</v>
      </c>
      <c r="AZ80" s="114" t="s">
        <v>1080</v>
      </c>
      <c r="BA80" s="114" t="s">
        <v>1080</v>
      </c>
      <c r="BB80" s="114" t="s">
        <v>1080</v>
      </c>
    </row>
    <row r="81" spans="2:54" ht="45" x14ac:dyDescent="0.25">
      <c r="B81" s="38" t="s">
        <v>30</v>
      </c>
      <c r="C81" s="38" t="s">
        <v>37</v>
      </c>
      <c r="D81" s="38" t="s">
        <v>1018</v>
      </c>
      <c r="E81" s="38" t="s">
        <v>1019</v>
      </c>
      <c r="F81" s="114" t="s">
        <v>20</v>
      </c>
      <c r="G81" s="114" t="s">
        <v>24</v>
      </c>
      <c r="H81" s="114" t="s">
        <v>1080</v>
      </c>
      <c r="I81" s="114" t="s">
        <v>1080</v>
      </c>
      <c r="J81" s="114" t="s">
        <v>1080</v>
      </c>
      <c r="K81" s="114" t="s">
        <v>1080</v>
      </c>
      <c r="L81" s="114" t="s">
        <v>1080</v>
      </c>
      <c r="M81" s="114" t="s">
        <v>1080</v>
      </c>
      <c r="N81" s="114" t="s">
        <v>1203</v>
      </c>
      <c r="O81" s="114" t="s">
        <v>1175</v>
      </c>
      <c r="P81" s="114" t="s">
        <v>1177</v>
      </c>
      <c r="Q81" s="114" t="s">
        <v>1080</v>
      </c>
      <c r="R81" s="114"/>
      <c r="S81" s="114" t="s">
        <v>1257</v>
      </c>
      <c r="T81" s="114">
        <v>0</v>
      </c>
      <c r="U81" s="114">
        <v>0</v>
      </c>
      <c r="V81" s="114">
        <v>24.863869999999999</v>
      </c>
      <c r="W81" s="114">
        <v>24.863869999999999</v>
      </c>
      <c r="X81" s="114" t="s">
        <v>1080</v>
      </c>
      <c r="Y81" s="114" t="s">
        <v>1080</v>
      </c>
      <c r="Z81" s="114" t="s">
        <v>1080</v>
      </c>
      <c r="AA81" s="114">
        <v>0</v>
      </c>
      <c r="AB81" s="114">
        <v>0</v>
      </c>
      <c r="AC81" s="114">
        <v>191.77734000000004</v>
      </c>
      <c r="AD81" s="114">
        <v>191.77734000000004</v>
      </c>
      <c r="AE81" s="114" t="s">
        <v>1080</v>
      </c>
      <c r="AF81" s="114" t="s">
        <v>1080</v>
      </c>
      <c r="AG81" s="114" t="s">
        <v>1080</v>
      </c>
      <c r="AH81" s="114">
        <v>0</v>
      </c>
      <c r="AI81" s="114">
        <v>0</v>
      </c>
      <c r="AJ81" s="114">
        <v>225.5478</v>
      </c>
      <c r="AK81" s="114">
        <v>225.5478</v>
      </c>
      <c r="AL81" s="114"/>
      <c r="AM81" s="114">
        <v>0</v>
      </c>
      <c r="AN81" s="114"/>
      <c r="AO81" s="114">
        <v>0</v>
      </c>
      <c r="AP81" s="114">
        <v>0</v>
      </c>
      <c r="AQ81" s="114">
        <v>101.27563769999999</v>
      </c>
      <c r="AR81" s="114">
        <v>101.27563769999999</v>
      </c>
      <c r="AS81" s="114" t="s">
        <v>1080</v>
      </c>
      <c r="AT81" s="114" t="s">
        <v>1080</v>
      </c>
      <c r="AU81" s="114" t="s">
        <v>1080</v>
      </c>
      <c r="AV81" s="114">
        <v>0</v>
      </c>
      <c r="AW81" s="114">
        <v>0</v>
      </c>
      <c r="AX81" s="114">
        <v>84.763906831</v>
      </c>
      <c r="AY81" s="114">
        <v>84.763906831</v>
      </c>
      <c r="AZ81" s="114" t="s">
        <v>1080</v>
      </c>
      <c r="BA81" s="114" t="s">
        <v>1080</v>
      </c>
      <c r="BB81" s="114" t="s">
        <v>1080</v>
      </c>
    </row>
    <row r="82" spans="2:54" ht="30" x14ac:dyDescent="0.25">
      <c r="B82" s="38" t="s">
        <v>30</v>
      </c>
      <c r="C82" s="38" t="s">
        <v>37</v>
      </c>
      <c r="D82" s="38" t="s">
        <v>1020</v>
      </c>
      <c r="E82" s="38" t="s">
        <v>1021</v>
      </c>
      <c r="F82" s="114" t="s">
        <v>16</v>
      </c>
      <c r="G82" s="114" t="s">
        <v>24</v>
      </c>
      <c r="H82" s="114" t="s">
        <v>1080</v>
      </c>
      <c r="I82" s="114" t="s">
        <v>1080</v>
      </c>
      <c r="J82" s="114" t="s">
        <v>1080</v>
      </c>
      <c r="K82" s="114" t="s">
        <v>1080</v>
      </c>
      <c r="L82" s="114" t="s">
        <v>1080</v>
      </c>
      <c r="M82" s="114" t="s">
        <v>1080</v>
      </c>
      <c r="N82" s="114" t="s">
        <v>1080</v>
      </c>
      <c r="O82" s="114" t="s">
        <v>1080</v>
      </c>
      <c r="P82" s="114" t="s">
        <v>1080</v>
      </c>
      <c r="Q82" s="114" t="s">
        <v>1080</v>
      </c>
      <c r="R82" s="114"/>
      <c r="S82" s="114"/>
      <c r="T82" s="114">
        <v>0</v>
      </c>
      <c r="U82" s="114">
        <v>0</v>
      </c>
      <c r="V82" s="114">
        <v>0</v>
      </c>
      <c r="W82" s="114">
        <v>0</v>
      </c>
      <c r="X82" s="114" t="s">
        <v>1080</v>
      </c>
      <c r="Y82" s="114" t="s">
        <v>1080</v>
      </c>
      <c r="Z82" s="114" t="s">
        <v>1080</v>
      </c>
      <c r="AA82" s="114">
        <v>0</v>
      </c>
      <c r="AB82" s="114">
        <v>0</v>
      </c>
      <c r="AC82" s="114">
        <v>0</v>
      </c>
      <c r="AD82" s="114">
        <v>0</v>
      </c>
      <c r="AE82" s="114" t="s">
        <v>1080</v>
      </c>
      <c r="AF82" s="114" t="s">
        <v>1080</v>
      </c>
      <c r="AG82" s="114" t="s">
        <v>1080</v>
      </c>
      <c r="AH82" s="114">
        <v>0</v>
      </c>
      <c r="AI82" s="114">
        <v>0</v>
      </c>
      <c r="AJ82" s="114">
        <v>0</v>
      </c>
      <c r="AK82" s="114">
        <v>0</v>
      </c>
      <c r="AL82" s="114" t="s">
        <v>1080</v>
      </c>
      <c r="AM82" s="114" t="s">
        <v>1080</v>
      </c>
      <c r="AN82" s="114" t="s">
        <v>1080</v>
      </c>
      <c r="AO82" s="114">
        <v>0</v>
      </c>
      <c r="AP82" s="114">
        <v>0</v>
      </c>
      <c r="AQ82" s="114">
        <v>0</v>
      </c>
      <c r="AR82" s="114">
        <v>0</v>
      </c>
      <c r="AS82" s="114" t="s">
        <v>1080</v>
      </c>
      <c r="AT82" s="114" t="s">
        <v>1080</v>
      </c>
      <c r="AU82" s="114" t="s">
        <v>1080</v>
      </c>
      <c r="AV82" s="114">
        <v>0</v>
      </c>
      <c r="AW82" s="114">
        <v>0</v>
      </c>
      <c r="AX82" s="114">
        <v>0</v>
      </c>
      <c r="AY82" s="114">
        <v>0</v>
      </c>
      <c r="AZ82" s="114" t="s">
        <v>1080</v>
      </c>
      <c r="BA82" s="114" t="s">
        <v>1080</v>
      </c>
      <c r="BB82" s="114" t="s">
        <v>1080</v>
      </c>
    </row>
    <row r="83" spans="2:54" ht="30" x14ac:dyDescent="0.25">
      <c r="B83" s="38" t="s">
        <v>30</v>
      </c>
      <c r="C83" s="38" t="s">
        <v>37</v>
      </c>
      <c r="D83" s="38" t="s">
        <v>1022</v>
      </c>
      <c r="E83" s="38" t="s">
        <v>1023</v>
      </c>
      <c r="F83" s="114" t="s">
        <v>16</v>
      </c>
      <c r="G83" s="114" t="s">
        <v>24</v>
      </c>
      <c r="H83" s="114" t="s">
        <v>1080</v>
      </c>
      <c r="I83" s="114" t="s">
        <v>1080</v>
      </c>
      <c r="J83" s="114" t="s">
        <v>1080</v>
      </c>
      <c r="K83" s="114" t="s">
        <v>1080</v>
      </c>
      <c r="L83" s="114" t="s">
        <v>1080</v>
      </c>
      <c r="M83" s="114" t="s">
        <v>1080</v>
      </c>
      <c r="N83" s="114" t="s">
        <v>1080</v>
      </c>
      <c r="O83" s="114" t="s">
        <v>1080</v>
      </c>
      <c r="P83" s="114" t="s">
        <v>1177</v>
      </c>
      <c r="Q83" s="114" t="s">
        <v>1080</v>
      </c>
      <c r="R83" s="114"/>
      <c r="S83" s="114"/>
      <c r="T83" s="114">
        <v>0</v>
      </c>
      <c r="U83" s="114">
        <v>0</v>
      </c>
      <c r="V83" s="114">
        <v>4.8569435649999999</v>
      </c>
      <c r="W83" s="114">
        <v>4.8569435649999999</v>
      </c>
      <c r="X83" s="114" t="s">
        <v>1080</v>
      </c>
      <c r="Y83" s="114" t="s">
        <v>1080</v>
      </c>
      <c r="Z83" s="114" t="s">
        <v>1080</v>
      </c>
      <c r="AA83" s="114">
        <v>0</v>
      </c>
      <c r="AB83" s="114">
        <v>0</v>
      </c>
      <c r="AC83" s="114">
        <v>8.4040732550000019</v>
      </c>
      <c r="AD83" s="114">
        <v>8.4040732550000019</v>
      </c>
      <c r="AE83" s="114" t="s">
        <v>1080</v>
      </c>
      <c r="AF83" s="114" t="s">
        <v>1080</v>
      </c>
      <c r="AG83" s="114" t="s">
        <v>1080</v>
      </c>
      <c r="AH83" s="114">
        <v>0</v>
      </c>
      <c r="AI83" s="114">
        <v>0</v>
      </c>
      <c r="AJ83" s="114">
        <v>8.1688274400000012</v>
      </c>
      <c r="AK83" s="114">
        <v>8.1688274400000012</v>
      </c>
      <c r="AL83" s="114" t="s">
        <v>1080</v>
      </c>
      <c r="AM83" s="114" t="s">
        <v>1080</v>
      </c>
      <c r="AN83" s="114" t="s">
        <v>1080</v>
      </c>
      <c r="AO83" s="114">
        <v>0</v>
      </c>
      <c r="AP83" s="114">
        <v>0</v>
      </c>
      <c r="AQ83" s="114">
        <v>8.3831258826000017</v>
      </c>
      <c r="AR83" s="114">
        <v>8.3831258826000017</v>
      </c>
      <c r="AS83" s="114" t="s">
        <v>1080</v>
      </c>
      <c r="AT83" s="114" t="s">
        <v>1080</v>
      </c>
      <c r="AU83" s="114" t="s">
        <v>1080</v>
      </c>
      <c r="AV83" s="114">
        <v>0</v>
      </c>
      <c r="AW83" s="114">
        <v>0</v>
      </c>
      <c r="AX83" s="114">
        <v>8.634619659078</v>
      </c>
      <c r="AY83" s="114">
        <v>8.634619659078</v>
      </c>
      <c r="AZ83" s="114" t="s">
        <v>1080</v>
      </c>
      <c r="BA83" s="114" t="s">
        <v>1080</v>
      </c>
      <c r="BB83" s="114" t="s">
        <v>1080</v>
      </c>
    </row>
    <row r="84" spans="2:54" ht="30" x14ac:dyDescent="0.25">
      <c r="B84" s="38" t="s">
        <v>30</v>
      </c>
      <c r="C84" s="38" t="s">
        <v>37</v>
      </c>
      <c r="D84" s="38" t="s">
        <v>1024</v>
      </c>
      <c r="E84" s="38" t="s">
        <v>1025</v>
      </c>
      <c r="F84" s="114" t="s">
        <v>20</v>
      </c>
      <c r="G84" s="114" t="s">
        <v>24</v>
      </c>
      <c r="H84" s="114" t="s">
        <v>1080</v>
      </c>
      <c r="I84" s="114" t="s">
        <v>1080</v>
      </c>
      <c r="J84" s="114" t="s">
        <v>1080</v>
      </c>
      <c r="K84" s="114" t="s">
        <v>1080</v>
      </c>
      <c r="L84" s="114" t="s">
        <v>1080</v>
      </c>
      <c r="M84" s="114" t="s">
        <v>1080</v>
      </c>
      <c r="N84" s="114" t="s">
        <v>1080</v>
      </c>
      <c r="O84" s="114" t="s">
        <v>1080</v>
      </c>
      <c r="P84" s="114" t="s">
        <v>1177</v>
      </c>
      <c r="Q84" s="114" t="s">
        <v>1080</v>
      </c>
      <c r="R84" s="114"/>
      <c r="S84" s="114"/>
      <c r="T84" s="114">
        <v>0</v>
      </c>
      <c r="U84" s="114">
        <v>0</v>
      </c>
      <c r="V84" s="114">
        <v>4.2005998399999998</v>
      </c>
      <c r="W84" s="114">
        <v>4.2005998399999998</v>
      </c>
      <c r="X84" s="114" t="s">
        <v>1080</v>
      </c>
      <c r="Y84" s="114" t="s">
        <v>1080</v>
      </c>
      <c r="Z84" s="114" t="s">
        <v>1080</v>
      </c>
      <c r="AA84" s="114">
        <v>0</v>
      </c>
      <c r="AB84" s="114">
        <v>0</v>
      </c>
      <c r="AC84" s="114">
        <v>7.2683876800000009</v>
      </c>
      <c r="AD84" s="114">
        <v>7.2683876800000009</v>
      </c>
      <c r="AE84" s="114" t="s">
        <v>1080</v>
      </c>
      <c r="AF84" s="114" t="s">
        <v>1080</v>
      </c>
      <c r="AG84" s="114" t="s">
        <v>1080</v>
      </c>
      <c r="AH84" s="114">
        <v>0</v>
      </c>
      <c r="AI84" s="114">
        <v>0</v>
      </c>
      <c r="AJ84" s="114">
        <v>7.0649318400000007</v>
      </c>
      <c r="AK84" s="114">
        <v>7.0649318400000007</v>
      </c>
      <c r="AL84" s="114" t="s">
        <v>1080</v>
      </c>
      <c r="AM84" s="114" t="s">
        <v>1080</v>
      </c>
      <c r="AN84" s="114" t="s">
        <v>1080</v>
      </c>
      <c r="AO84" s="114">
        <v>0</v>
      </c>
      <c r="AP84" s="114">
        <v>0</v>
      </c>
      <c r="AQ84" s="114">
        <v>7.2502710336000007</v>
      </c>
      <c r="AR84" s="114">
        <v>7.2502710336000007</v>
      </c>
      <c r="AS84" s="114" t="s">
        <v>1080</v>
      </c>
      <c r="AT84" s="114" t="s">
        <v>1080</v>
      </c>
      <c r="AU84" s="114" t="s">
        <v>1080</v>
      </c>
      <c r="AV84" s="114">
        <v>0</v>
      </c>
      <c r="AW84" s="114">
        <v>0</v>
      </c>
      <c r="AX84" s="114">
        <v>7.4677791646080012</v>
      </c>
      <c r="AY84" s="114">
        <v>7.4677791646080012</v>
      </c>
      <c r="AZ84" s="114" t="s">
        <v>1080</v>
      </c>
      <c r="BA84" s="114" t="s">
        <v>1080</v>
      </c>
      <c r="BB84" s="114" t="s">
        <v>1080</v>
      </c>
    </row>
    <row r="85" spans="2:54" ht="30" x14ac:dyDescent="0.25">
      <c r="B85" s="38" t="s">
        <v>30</v>
      </c>
      <c r="C85" s="38" t="s">
        <v>42</v>
      </c>
      <c r="D85" s="38" t="s">
        <v>1026</v>
      </c>
      <c r="E85" s="38" t="s">
        <v>1027</v>
      </c>
      <c r="F85" s="114" t="s">
        <v>16</v>
      </c>
      <c r="G85" s="114" t="s">
        <v>24</v>
      </c>
      <c r="H85" s="114" t="s">
        <v>1080</v>
      </c>
      <c r="I85" s="114" t="s">
        <v>1080</v>
      </c>
      <c r="J85" s="114" t="s">
        <v>1080</v>
      </c>
      <c r="K85" s="114" t="s">
        <v>1080</v>
      </c>
      <c r="L85" s="114" t="s">
        <v>1080</v>
      </c>
      <c r="M85" s="114" t="s">
        <v>1080</v>
      </c>
      <c r="N85" s="114" t="s">
        <v>1080</v>
      </c>
      <c r="O85" s="114" t="s">
        <v>1080</v>
      </c>
      <c r="P85" s="114" t="s">
        <v>1177</v>
      </c>
      <c r="Q85" s="114" t="s">
        <v>1080</v>
      </c>
      <c r="R85" s="114"/>
      <c r="S85" s="114"/>
      <c r="T85" s="114">
        <v>0</v>
      </c>
      <c r="U85" s="114">
        <v>0</v>
      </c>
      <c r="V85" s="114">
        <v>4.5944060750000002</v>
      </c>
      <c r="W85" s="114">
        <v>4.5944060750000002</v>
      </c>
      <c r="X85" s="114" t="s">
        <v>1080</v>
      </c>
      <c r="Y85" s="114" t="s">
        <v>1080</v>
      </c>
      <c r="Z85" s="114" t="s">
        <v>1080</v>
      </c>
      <c r="AA85" s="114">
        <v>0</v>
      </c>
      <c r="AB85" s="114">
        <v>0</v>
      </c>
      <c r="AC85" s="114">
        <v>7.9497990250000008</v>
      </c>
      <c r="AD85" s="114">
        <v>7.9497990250000008</v>
      </c>
      <c r="AE85" s="114" t="s">
        <v>1080</v>
      </c>
      <c r="AF85" s="114" t="s">
        <v>1080</v>
      </c>
      <c r="AG85" s="114" t="s">
        <v>1080</v>
      </c>
      <c r="AH85" s="114">
        <v>0</v>
      </c>
      <c r="AI85" s="114">
        <v>0</v>
      </c>
      <c r="AJ85" s="114">
        <v>7.7272692000000012</v>
      </c>
      <c r="AK85" s="114">
        <v>7.7272692000000012</v>
      </c>
      <c r="AL85" s="114" t="s">
        <v>1080</v>
      </c>
      <c r="AM85" s="114" t="s">
        <v>1080</v>
      </c>
      <c r="AN85" s="114" t="s">
        <v>1080</v>
      </c>
      <c r="AO85" s="114">
        <v>0</v>
      </c>
      <c r="AP85" s="114">
        <v>0</v>
      </c>
      <c r="AQ85" s="114">
        <v>7.9299839430000008</v>
      </c>
      <c r="AR85" s="114">
        <v>7.9299839430000008</v>
      </c>
      <c r="AS85" s="114" t="s">
        <v>1080</v>
      </c>
      <c r="AT85" s="114" t="s">
        <v>1080</v>
      </c>
      <c r="AU85" s="114" t="s">
        <v>1080</v>
      </c>
      <c r="AV85" s="114">
        <v>0</v>
      </c>
      <c r="AW85" s="114">
        <v>0</v>
      </c>
      <c r="AX85" s="114">
        <v>8.1678834612900015</v>
      </c>
      <c r="AY85" s="114">
        <v>8.1678834612900015</v>
      </c>
      <c r="AZ85" s="114" t="s">
        <v>1080</v>
      </c>
      <c r="BA85" s="114" t="s">
        <v>1080</v>
      </c>
      <c r="BB85" s="114" t="s">
        <v>1080</v>
      </c>
    </row>
    <row r="86" spans="2:54" ht="30" x14ac:dyDescent="0.25">
      <c r="B86" s="38" t="s">
        <v>30</v>
      </c>
      <c r="C86" s="38" t="s">
        <v>42</v>
      </c>
      <c r="D86" s="38" t="s">
        <v>1028</v>
      </c>
      <c r="E86" s="38" t="s">
        <v>1029</v>
      </c>
      <c r="F86" s="114" t="s">
        <v>16</v>
      </c>
      <c r="G86" s="114" t="s">
        <v>24</v>
      </c>
      <c r="H86" s="114" t="s">
        <v>1080</v>
      </c>
      <c r="I86" s="114" t="s">
        <v>1080</v>
      </c>
      <c r="J86" s="114" t="s">
        <v>1080</v>
      </c>
      <c r="K86" s="114" t="s">
        <v>1080</v>
      </c>
      <c r="L86" s="114" t="s">
        <v>1080</v>
      </c>
      <c r="M86" s="114" t="s">
        <v>1080</v>
      </c>
      <c r="N86" s="114" t="s">
        <v>1080</v>
      </c>
      <c r="O86" s="114" t="s">
        <v>1080</v>
      </c>
      <c r="P86" s="114" t="s">
        <v>1177</v>
      </c>
      <c r="Q86" s="114" t="s">
        <v>1080</v>
      </c>
      <c r="R86" s="114"/>
      <c r="S86" s="114"/>
      <c r="T86" s="114">
        <v>0</v>
      </c>
      <c r="U86" s="114">
        <v>0</v>
      </c>
      <c r="V86" s="114">
        <v>4.8569435649999999</v>
      </c>
      <c r="W86" s="114">
        <v>4.8569435649999999</v>
      </c>
      <c r="X86" s="114" t="s">
        <v>1080</v>
      </c>
      <c r="Y86" s="114" t="s">
        <v>1080</v>
      </c>
      <c r="Z86" s="114" t="s">
        <v>1080</v>
      </c>
      <c r="AA86" s="114">
        <v>0</v>
      </c>
      <c r="AB86" s="114">
        <v>0</v>
      </c>
      <c r="AC86" s="114">
        <v>8.4040732550000019</v>
      </c>
      <c r="AD86" s="114">
        <v>8.4040732550000019</v>
      </c>
      <c r="AE86" s="114" t="s">
        <v>1080</v>
      </c>
      <c r="AF86" s="114" t="s">
        <v>1080</v>
      </c>
      <c r="AG86" s="114" t="s">
        <v>1080</v>
      </c>
      <c r="AH86" s="114">
        <v>0</v>
      </c>
      <c r="AI86" s="114">
        <v>0</v>
      </c>
      <c r="AJ86" s="114">
        <v>19.597398868571428</v>
      </c>
      <c r="AK86" s="114">
        <v>19.597398868571428</v>
      </c>
      <c r="AL86" s="114" t="s">
        <v>1080</v>
      </c>
      <c r="AM86" s="114" t="s">
        <v>1080</v>
      </c>
      <c r="AN86" s="114" t="s">
        <v>1080</v>
      </c>
      <c r="AO86" s="114">
        <v>0</v>
      </c>
      <c r="AP86" s="114">
        <v>0</v>
      </c>
      <c r="AQ86" s="114">
        <v>29.757792549266668</v>
      </c>
      <c r="AR86" s="114">
        <v>29.757792549266668</v>
      </c>
      <c r="AS86" s="114" t="s">
        <v>1080</v>
      </c>
      <c r="AT86" s="114" t="s">
        <v>1080</v>
      </c>
      <c r="AU86" s="114" t="s">
        <v>1080</v>
      </c>
      <c r="AV86" s="114">
        <v>0</v>
      </c>
      <c r="AW86" s="114">
        <v>0</v>
      </c>
      <c r="AX86" s="114">
        <v>30.650526325744664</v>
      </c>
      <c r="AY86" s="114">
        <v>30.650526325744664</v>
      </c>
      <c r="AZ86" s="114" t="s">
        <v>1080</v>
      </c>
      <c r="BA86" s="114" t="s">
        <v>1080</v>
      </c>
      <c r="BB86" s="114" t="s">
        <v>1080</v>
      </c>
    </row>
    <row r="87" spans="2:54" ht="30" x14ac:dyDescent="0.25">
      <c r="B87" s="38" t="s">
        <v>30</v>
      </c>
      <c r="C87" s="38" t="s">
        <v>42</v>
      </c>
      <c r="D87" s="38" t="s">
        <v>1030</v>
      </c>
      <c r="E87" s="38" t="s">
        <v>1031</v>
      </c>
      <c r="F87" s="114" t="s">
        <v>16</v>
      </c>
      <c r="G87" s="114" t="s">
        <v>24</v>
      </c>
      <c r="H87" s="114" t="s">
        <v>1080</v>
      </c>
      <c r="I87" s="114" t="s">
        <v>1080</v>
      </c>
      <c r="J87" s="114" t="s">
        <v>1080</v>
      </c>
      <c r="K87" s="114" t="s">
        <v>1080</v>
      </c>
      <c r="L87" s="114" t="s">
        <v>1080</v>
      </c>
      <c r="M87" s="114" t="s">
        <v>1080</v>
      </c>
      <c r="N87" s="114" t="s">
        <v>1080</v>
      </c>
      <c r="O87" s="114" t="s">
        <v>1080</v>
      </c>
      <c r="P87" s="114" t="s">
        <v>1177</v>
      </c>
      <c r="Q87" s="114" t="s">
        <v>1080</v>
      </c>
      <c r="R87" s="114"/>
      <c r="S87" s="114"/>
      <c r="T87" s="114">
        <v>0</v>
      </c>
      <c r="U87" s="114">
        <v>0</v>
      </c>
      <c r="V87" s="114">
        <v>4.8569435649999999</v>
      </c>
      <c r="W87" s="114">
        <v>4.8569435649999999</v>
      </c>
      <c r="X87" s="114" t="s">
        <v>1080</v>
      </c>
      <c r="Y87" s="114" t="s">
        <v>1080</v>
      </c>
      <c r="Z87" s="114" t="s">
        <v>1080</v>
      </c>
      <c r="AA87" s="114">
        <v>0</v>
      </c>
      <c r="AB87" s="114">
        <v>0</v>
      </c>
      <c r="AC87" s="114">
        <v>8.4040732550000019</v>
      </c>
      <c r="AD87" s="114">
        <v>8.4040732550000019</v>
      </c>
      <c r="AE87" s="114" t="s">
        <v>1080</v>
      </c>
      <c r="AF87" s="114" t="s">
        <v>1080</v>
      </c>
      <c r="AG87" s="114" t="s">
        <v>1080</v>
      </c>
      <c r="AH87" s="114">
        <v>0</v>
      </c>
      <c r="AI87" s="114">
        <v>0</v>
      </c>
      <c r="AJ87" s="114">
        <v>19.597398868571428</v>
      </c>
      <c r="AK87" s="114">
        <v>19.597398868571428</v>
      </c>
      <c r="AL87" s="114" t="s">
        <v>1080</v>
      </c>
      <c r="AM87" s="114" t="s">
        <v>1080</v>
      </c>
      <c r="AN87" s="114" t="s">
        <v>1080</v>
      </c>
      <c r="AO87" s="114">
        <v>0</v>
      </c>
      <c r="AP87" s="114">
        <v>0</v>
      </c>
      <c r="AQ87" s="114">
        <v>29.757792549266668</v>
      </c>
      <c r="AR87" s="114">
        <v>29.757792549266668</v>
      </c>
      <c r="AS87" s="114" t="s">
        <v>1080</v>
      </c>
      <c r="AT87" s="114" t="s">
        <v>1080</v>
      </c>
      <c r="AU87" s="114" t="s">
        <v>1080</v>
      </c>
      <c r="AV87" s="114">
        <v>0</v>
      </c>
      <c r="AW87" s="114">
        <v>0</v>
      </c>
      <c r="AX87" s="114">
        <v>30.650526325744664</v>
      </c>
      <c r="AY87" s="114">
        <v>30.650526325744664</v>
      </c>
      <c r="AZ87" s="114" t="s">
        <v>1080</v>
      </c>
      <c r="BA87" s="114" t="s">
        <v>1080</v>
      </c>
      <c r="BB87" s="114" t="s">
        <v>1080</v>
      </c>
    </row>
    <row r="88" spans="2:54" ht="30" x14ac:dyDescent="0.25">
      <c r="B88" s="38" t="s">
        <v>30</v>
      </c>
      <c r="C88" s="38" t="s">
        <v>43</v>
      </c>
      <c r="D88" s="38" t="s">
        <v>1032</v>
      </c>
      <c r="E88" s="38" t="s">
        <v>1033</v>
      </c>
      <c r="F88" s="114" t="s">
        <v>16</v>
      </c>
      <c r="G88" s="114" t="s">
        <v>24</v>
      </c>
      <c r="H88" s="114" t="s">
        <v>1080</v>
      </c>
      <c r="I88" s="114" t="s">
        <v>1080</v>
      </c>
      <c r="J88" s="114" t="s">
        <v>1080</v>
      </c>
      <c r="K88" s="114" t="s">
        <v>1080</v>
      </c>
      <c r="L88" s="114" t="s">
        <v>1080</v>
      </c>
      <c r="M88" s="114" t="s">
        <v>1080</v>
      </c>
      <c r="N88" s="114" t="s">
        <v>1175</v>
      </c>
      <c r="O88" s="114" t="s">
        <v>1080</v>
      </c>
      <c r="P88" s="114" t="s">
        <v>1177</v>
      </c>
      <c r="Q88" s="114" t="s">
        <v>1211</v>
      </c>
      <c r="R88" s="114"/>
      <c r="S88" s="114"/>
      <c r="T88" s="114">
        <v>0</v>
      </c>
      <c r="U88" s="114">
        <v>0</v>
      </c>
      <c r="V88" s="114">
        <v>6.0823392849999998</v>
      </c>
      <c r="W88" s="114">
        <v>6.0823392849999998</v>
      </c>
      <c r="X88" s="114" t="s">
        <v>1080</v>
      </c>
      <c r="Y88" s="114" t="s">
        <v>1080</v>
      </c>
      <c r="Z88" s="114" t="s">
        <v>1080</v>
      </c>
      <c r="AA88" s="114">
        <v>0</v>
      </c>
      <c r="AB88" s="114">
        <v>0</v>
      </c>
      <c r="AC88" s="114">
        <v>7.2438152049999998</v>
      </c>
      <c r="AD88" s="114">
        <v>7.2438152049999998</v>
      </c>
      <c r="AE88" s="114" t="s">
        <v>1080</v>
      </c>
      <c r="AF88" s="114" t="s">
        <v>1080</v>
      </c>
      <c r="AG88" s="114" t="s">
        <v>1080</v>
      </c>
      <c r="AH88" s="114">
        <v>0</v>
      </c>
      <c r="AI88" s="114">
        <v>0</v>
      </c>
      <c r="AJ88" s="114">
        <v>7.8451261349999992</v>
      </c>
      <c r="AK88" s="114">
        <v>7.8451261349999992</v>
      </c>
      <c r="AL88" s="114" t="s">
        <v>1080</v>
      </c>
      <c r="AM88" s="114" t="s">
        <v>1080</v>
      </c>
      <c r="AN88" s="114" t="s">
        <v>1080</v>
      </c>
      <c r="AO88" s="114">
        <v>0</v>
      </c>
      <c r="AP88" s="114">
        <v>0</v>
      </c>
      <c r="AQ88" s="114">
        <v>8.0568389412499997</v>
      </c>
      <c r="AR88" s="114">
        <v>8.0568389412499997</v>
      </c>
      <c r="AS88" s="114" t="s">
        <v>1080</v>
      </c>
      <c r="AT88" s="114" t="s">
        <v>1080</v>
      </c>
      <c r="AU88" s="114" t="s">
        <v>1080</v>
      </c>
      <c r="AV88" s="114">
        <v>0</v>
      </c>
      <c r="AW88" s="114">
        <v>0</v>
      </c>
      <c r="AX88" s="114">
        <v>8.2985441094874997</v>
      </c>
      <c r="AY88" s="114">
        <v>8.2985441094874997</v>
      </c>
      <c r="AZ88" s="114" t="s">
        <v>1080</v>
      </c>
      <c r="BA88" s="114" t="s">
        <v>1080</v>
      </c>
      <c r="BB88" s="114" t="s">
        <v>1080</v>
      </c>
    </row>
    <row r="89" spans="2:54" ht="30" x14ac:dyDescent="0.25">
      <c r="B89" s="38" t="s">
        <v>30</v>
      </c>
      <c r="C89" s="38" t="s">
        <v>43</v>
      </c>
      <c r="D89" s="38" t="s">
        <v>1034</v>
      </c>
      <c r="E89" s="38" t="s">
        <v>1035</v>
      </c>
      <c r="F89" s="114" t="s">
        <v>20</v>
      </c>
      <c r="G89" s="114" t="s">
        <v>24</v>
      </c>
      <c r="H89" s="114" t="s">
        <v>1080</v>
      </c>
      <c r="I89" s="114" t="s">
        <v>1080</v>
      </c>
      <c r="J89" s="114" t="s">
        <v>1080</v>
      </c>
      <c r="K89" s="114" t="s">
        <v>1080</v>
      </c>
      <c r="L89" s="114" t="s">
        <v>1080</v>
      </c>
      <c r="M89" s="114" t="s">
        <v>1080</v>
      </c>
      <c r="N89" s="114" t="s">
        <v>1175</v>
      </c>
      <c r="O89" s="114" t="s">
        <v>1080</v>
      </c>
      <c r="P89" s="114" t="s">
        <v>1177</v>
      </c>
      <c r="Q89" s="114" t="s">
        <v>1212</v>
      </c>
      <c r="R89" s="114"/>
      <c r="S89" s="114"/>
      <c r="T89" s="114">
        <v>0</v>
      </c>
      <c r="U89" s="114">
        <v>0</v>
      </c>
      <c r="V89" s="114">
        <v>0</v>
      </c>
      <c r="W89" s="114">
        <v>0</v>
      </c>
      <c r="X89" s="114" t="s">
        <v>1080</v>
      </c>
      <c r="Y89" s="114" t="s">
        <v>1080</v>
      </c>
      <c r="Z89" s="114" t="s">
        <v>1080</v>
      </c>
      <c r="AA89" s="114">
        <v>0</v>
      </c>
      <c r="AB89" s="114">
        <v>0</v>
      </c>
      <c r="AC89" s="114">
        <v>9.008659999999999</v>
      </c>
      <c r="AD89" s="114">
        <v>9.008659999999999</v>
      </c>
      <c r="AE89" s="114" t="s">
        <v>1080</v>
      </c>
      <c r="AF89" s="114" t="s">
        <v>1080</v>
      </c>
      <c r="AG89" s="114" t="s">
        <v>1080</v>
      </c>
      <c r="AH89" s="114">
        <v>0</v>
      </c>
      <c r="AI89" s="114">
        <v>0</v>
      </c>
      <c r="AJ89" s="114">
        <v>79.204760000000007</v>
      </c>
      <c r="AK89" s="114">
        <v>79.204760000000007</v>
      </c>
      <c r="AL89" s="114" t="s">
        <v>1080</v>
      </c>
      <c r="AM89" s="114" t="s">
        <v>1080</v>
      </c>
      <c r="AN89" s="114">
        <v>422</v>
      </c>
      <c r="AO89" s="114">
        <v>0</v>
      </c>
      <c r="AP89" s="114">
        <v>0</v>
      </c>
      <c r="AQ89" s="114">
        <v>81.58090279999999</v>
      </c>
      <c r="AR89" s="114">
        <v>81.58090279999999</v>
      </c>
      <c r="AS89" s="114" t="s">
        <v>1080</v>
      </c>
      <c r="AT89" s="114" t="s">
        <v>1080</v>
      </c>
      <c r="AU89" s="114">
        <v>360</v>
      </c>
      <c r="AV89" s="114">
        <v>0</v>
      </c>
      <c r="AW89" s="114">
        <v>0</v>
      </c>
      <c r="AX89" s="114">
        <v>84.028329884000001</v>
      </c>
      <c r="AY89" s="114">
        <v>84.028329884000001</v>
      </c>
      <c r="AZ89" s="114" t="s">
        <v>1080</v>
      </c>
      <c r="BA89" s="114" t="s">
        <v>1080</v>
      </c>
      <c r="BB89" s="114">
        <v>360</v>
      </c>
    </row>
    <row r="90" spans="2:54" ht="45" x14ac:dyDescent="0.25">
      <c r="B90" s="38" t="s">
        <v>30</v>
      </c>
      <c r="C90" s="38" t="s">
        <v>43</v>
      </c>
      <c r="D90" s="38" t="s">
        <v>1036</v>
      </c>
      <c r="E90" s="38" t="s">
        <v>1037</v>
      </c>
      <c r="F90" s="114" t="s">
        <v>16</v>
      </c>
      <c r="G90" s="114" t="s">
        <v>24</v>
      </c>
      <c r="H90" s="114" t="s">
        <v>1080</v>
      </c>
      <c r="I90" s="114" t="s">
        <v>1080</v>
      </c>
      <c r="J90" s="114" t="s">
        <v>1080</v>
      </c>
      <c r="K90" s="114" t="s">
        <v>1080</v>
      </c>
      <c r="L90" s="114" t="s">
        <v>1080</v>
      </c>
      <c r="M90" s="114" t="s">
        <v>1080</v>
      </c>
      <c r="N90" s="114" t="s">
        <v>1175</v>
      </c>
      <c r="O90" s="114" t="s">
        <v>1080</v>
      </c>
      <c r="P90" s="114" t="s">
        <v>1177</v>
      </c>
      <c r="Q90" s="114" t="s">
        <v>1213</v>
      </c>
      <c r="R90" s="114"/>
      <c r="S90" s="114" t="s">
        <v>1258</v>
      </c>
      <c r="T90" s="114">
        <v>0</v>
      </c>
      <c r="U90" s="114">
        <v>0</v>
      </c>
      <c r="V90" s="114">
        <v>0</v>
      </c>
      <c r="W90" s="114">
        <v>0</v>
      </c>
      <c r="X90" s="114" t="s">
        <v>1080</v>
      </c>
      <c r="Y90" s="114" t="s">
        <v>1080</v>
      </c>
      <c r="Z90" s="114" t="s">
        <v>1080</v>
      </c>
      <c r="AA90" s="114">
        <v>0</v>
      </c>
      <c r="AB90" s="114">
        <v>0</v>
      </c>
      <c r="AC90" s="114">
        <v>2.8850899999999999</v>
      </c>
      <c r="AD90" s="114">
        <v>2.8850899999999999</v>
      </c>
      <c r="AE90" s="114" t="s">
        <v>1080</v>
      </c>
      <c r="AF90" s="114" t="s">
        <v>1080</v>
      </c>
      <c r="AG90" s="114" t="s">
        <v>1080</v>
      </c>
      <c r="AH90" s="114">
        <v>0</v>
      </c>
      <c r="AI90" s="114">
        <v>0</v>
      </c>
      <c r="AJ90" s="114">
        <v>60.178110000000004</v>
      </c>
      <c r="AK90" s="114">
        <v>60.178110000000004</v>
      </c>
      <c r="AL90" s="114" t="s">
        <v>1080</v>
      </c>
      <c r="AM90" s="114" t="s">
        <v>1080</v>
      </c>
      <c r="AN90" s="114" t="s">
        <v>1080</v>
      </c>
      <c r="AO90" s="114">
        <v>0</v>
      </c>
      <c r="AP90" s="114">
        <v>0</v>
      </c>
      <c r="AQ90" s="114">
        <v>61.983453300000001</v>
      </c>
      <c r="AR90" s="114">
        <v>61.983453300000001</v>
      </c>
      <c r="AS90" s="114" t="s">
        <v>1080</v>
      </c>
      <c r="AT90" s="114" t="s">
        <v>1080</v>
      </c>
      <c r="AU90" s="114" t="s">
        <v>1080</v>
      </c>
      <c r="AV90" s="114">
        <v>0</v>
      </c>
      <c r="AW90" s="114">
        <v>0</v>
      </c>
      <c r="AX90" s="114">
        <v>63.842956899000008</v>
      </c>
      <c r="AY90" s="114">
        <v>63.842956899000008</v>
      </c>
      <c r="AZ90" s="114" t="s">
        <v>1080</v>
      </c>
      <c r="BA90" s="114" t="s">
        <v>1080</v>
      </c>
      <c r="BB90" s="114" t="s">
        <v>1080</v>
      </c>
    </row>
    <row r="91" spans="2:54" ht="45" x14ac:dyDescent="0.25">
      <c r="B91" s="38" t="s">
        <v>30</v>
      </c>
      <c r="C91" s="38" t="s">
        <v>43</v>
      </c>
      <c r="D91" s="38" t="s">
        <v>1038</v>
      </c>
      <c r="E91" s="38" t="s">
        <v>1039</v>
      </c>
      <c r="F91" s="114" t="s">
        <v>20</v>
      </c>
      <c r="G91" s="114" t="s">
        <v>28</v>
      </c>
      <c r="H91" s="114" t="s">
        <v>1080</v>
      </c>
      <c r="I91" s="114" t="s">
        <v>1080</v>
      </c>
      <c r="J91" s="114" t="s">
        <v>1080</v>
      </c>
      <c r="K91" s="114" t="s">
        <v>1080</v>
      </c>
      <c r="L91" s="114" t="s">
        <v>1080</v>
      </c>
      <c r="M91" s="114" t="s">
        <v>1080</v>
      </c>
      <c r="N91" s="114" t="s">
        <v>1203</v>
      </c>
      <c r="O91" s="114" t="s">
        <v>1080</v>
      </c>
      <c r="P91" s="114" t="s">
        <v>1177</v>
      </c>
      <c r="Q91" s="114" t="s">
        <v>1211</v>
      </c>
      <c r="R91" s="114"/>
      <c r="S91" s="114" t="s">
        <v>1259</v>
      </c>
      <c r="T91" s="114">
        <v>0</v>
      </c>
      <c r="U91" s="114">
        <v>0</v>
      </c>
      <c r="V91" s="114">
        <v>4.2268535889999992</v>
      </c>
      <c r="W91" s="114">
        <v>4.2268535889999992</v>
      </c>
      <c r="X91" s="114" t="s">
        <v>1080</v>
      </c>
      <c r="Y91" s="114" t="s">
        <v>1080</v>
      </c>
      <c r="Z91" s="114" t="s">
        <v>1080</v>
      </c>
      <c r="AA91" s="114">
        <v>0</v>
      </c>
      <c r="AB91" s="114">
        <v>0</v>
      </c>
      <c r="AC91" s="114">
        <v>7.3138151030000005</v>
      </c>
      <c r="AD91" s="114">
        <v>7.3138151030000005</v>
      </c>
      <c r="AE91" s="114" t="s">
        <v>1080</v>
      </c>
      <c r="AF91" s="114" t="s">
        <v>1080</v>
      </c>
      <c r="AG91" s="114" t="s">
        <v>1080</v>
      </c>
      <c r="AH91" s="114">
        <v>0</v>
      </c>
      <c r="AI91" s="114">
        <v>0</v>
      </c>
      <c r="AJ91" s="114">
        <v>7.1090876640000005</v>
      </c>
      <c r="AK91" s="114">
        <v>7.1090876640000005</v>
      </c>
      <c r="AL91" s="114" t="s">
        <v>1080</v>
      </c>
      <c r="AM91" s="114" t="s">
        <v>1080</v>
      </c>
      <c r="AN91" s="114" t="s">
        <v>1080</v>
      </c>
      <c r="AO91" s="114">
        <v>0</v>
      </c>
      <c r="AP91" s="114">
        <v>0</v>
      </c>
      <c r="AQ91" s="114">
        <v>7.2955852275600011</v>
      </c>
      <c r="AR91" s="114">
        <v>7.2955852275600011</v>
      </c>
      <c r="AS91" s="114" t="s">
        <v>1080</v>
      </c>
      <c r="AT91" s="114" t="s">
        <v>1080</v>
      </c>
      <c r="AU91" s="114" t="s">
        <v>1080</v>
      </c>
      <c r="AV91" s="114">
        <v>0</v>
      </c>
      <c r="AW91" s="114">
        <v>0</v>
      </c>
      <c r="AX91" s="114">
        <v>7.5144527843868012</v>
      </c>
      <c r="AY91" s="114">
        <v>7.5144527843868012</v>
      </c>
      <c r="AZ91" s="114" t="s">
        <v>1080</v>
      </c>
      <c r="BA91" s="114" t="s">
        <v>1080</v>
      </c>
      <c r="BB91" s="114" t="s">
        <v>1080</v>
      </c>
    </row>
    <row r="92" spans="2:54" ht="45" x14ac:dyDescent="0.25">
      <c r="B92" s="38" t="s">
        <v>30</v>
      </c>
      <c r="C92" s="38" t="s">
        <v>43</v>
      </c>
      <c r="D92" s="38" t="s">
        <v>1040</v>
      </c>
      <c r="E92" s="38" t="s">
        <v>1041</v>
      </c>
      <c r="F92" s="114" t="s">
        <v>16</v>
      </c>
      <c r="G92" s="114" t="s">
        <v>28</v>
      </c>
      <c r="H92" s="114" t="s">
        <v>1080</v>
      </c>
      <c r="I92" s="114" t="s">
        <v>1080</v>
      </c>
      <c r="J92" s="114" t="s">
        <v>1080</v>
      </c>
      <c r="K92" s="114" t="s">
        <v>1080</v>
      </c>
      <c r="L92" s="114" t="s">
        <v>1080</v>
      </c>
      <c r="M92" s="114" t="s">
        <v>1080</v>
      </c>
      <c r="N92" s="114" t="s">
        <v>1203</v>
      </c>
      <c r="O92" s="114" t="s">
        <v>1214</v>
      </c>
      <c r="P92" s="114" t="s">
        <v>1177</v>
      </c>
      <c r="Q92" s="114" t="s">
        <v>1211</v>
      </c>
      <c r="R92" s="114"/>
      <c r="S92" s="114" t="s">
        <v>1260</v>
      </c>
      <c r="T92" s="114">
        <v>0</v>
      </c>
      <c r="U92" s="114">
        <v>0</v>
      </c>
      <c r="V92" s="114">
        <v>4.0430773460000005</v>
      </c>
      <c r="W92" s="114">
        <v>4.0430773460000005</v>
      </c>
      <c r="X92" s="114" t="s">
        <v>1080</v>
      </c>
      <c r="Y92" s="114" t="s">
        <v>1080</v>
      </c>
      <c r="Z92" s="114" t="s">
        <v>1080</v>
      </c>
      <c r="AA92" s="114">
        <v>0</v>
      </c>
      <c r="AB92" s="114">
        <v>0</v>
      </c>
      <c r="AC92" s="114">
        <v>6.9958231420000008</v>
      </c>
      <c r="AD92" s="114">
        <v>6.9958231420000008</v>
      </c>
      <c r="AE92" s="114" t="s">
        <v>1080</v>
      </c>
      <c r="AF92" s="114" t="s">
        <v>1080</v>
      </c>
      <c r="AG92" s="114" t="s">
        <v>1080</v>
      </c>
      <c r="AH92" s="114">
        <v>0</v>
      </c>
      <c r="AI92" s="114">
        <v>0</v>
      </c>
      <c r="AJ92" s="114">
        <v>6.7999968960000006</v>
      </c>
      <c r="AK92" s="114">
        <v>6.7999968960000006</v>
      </c>
      <c r="AL92" s="114" t="s">
        <v>1080</v>
      </c>
      <c r="AM92" s="114" t="s">
        <v>1080</v>
      </c>
      <c r="AN92" s="114" t="s">
        <v>1080</v>
      </c>
      <c r="AO92" s="114">
        <v>0</v>
      </c>
      <c r="AP92" s="114">
        <v>0</v>
      </c>
      <c r="AQ92" s="114">
        <v>6.9783858698400012</v>
      </c>
      <c r="AR92" s="114">
        <v>6.9783858698400012</v>
      </c>
      <c r="AS92" s="114" t="s">
        <v>1080</v>
      </c>
      <c r="AT92" s="114" t="s">
        <v>1080</v>
      </c>
      <c r="AU92" s="114" t="s">
        <v>1080</v>
      </c>
      <c r="AV92" s="114">
        <v>0</v>
      </c>
      <c r="AW92" s="114">
        <v>0</v>
      </c>
      <c r="AX92" s="114">
        <v>7.187737445935201</v>
      </c>
      <c r="AY92" s="114">
        <v>7.187737445935201</v>
      </c>
      <c r="AZ92" s="114" t="s">
        <v>1080</v>
      </c>
      <c r="BA92" s="114" t="s">
        <v>1080</v>
      </c>
      <c r="BB92" s="114" t="s">
        <v>1080</v>
      </c>
    </row>
    <row r="93" spans="2:54" ht="30" x14ac:dyDescent="0.25">
      <c r="B93" s="38" t="s">
        <v>30</v>
      </c>
      <c r="C93" s="38" t="s">
        <v>43</v>
      </c>
      <c r="D93" s="38" t="s">
        <v>1042</v>
      </c>
      <c r="E93" s="38" t="s">
        <v>1043</v>
      </c>
      <c r="F93" s="114" t="s">
        <v>16</v>
      </c>
      <c r="G93" s="114" t="s">
        <v>28</v>
      </c>
      <c r="H93" s="114" t="s">
        <v>1080</v>
      </c>
      <c r="I93" s="114" t="s">
        <v>1080</v>
      </c>
      <c r="J93" s="114" t="s">
        <v>1080</v>
      </c>
      <c r="K93" s="114" t="s">
        <v>1080</v>
      </c>
      <c r="L93" s="114" t="s">
        <v>1080</v>
      </c>
      <c r="M93" s="114" t="s">
        <v>1080</v>
      </c>
      <c r="N93" s="114" t="s">
        <v>1080</v>
      </c>
      <c r="O93" s="114" t="s">
        <v>1080</v>
      </c>
      <c r="P93" s="114" t="s">
        <v>1177</v>
      </c>
      <c r="Q93" s="114" t="s">
        <v>1080</v>
      </c>
      <c r="R93" s="114"/>
      <c r="S93" s="114"/>
      <c r="T93" s="114">
        <v>0</v>
      </c>
      <c r="U93" s="114">
        <v>0</v>
      </c>
      <c r="V93" s="114">
        <v>3.9905698479999998</v>
      </c>
      <c r="W93" s="114">
        <v>3.9905698479999998</v>
      </c>
      <c r="X93" s="114" t="s">
        <v>1080</v>
      </c>
      <c r="Y93" s="114" t="s">
        <v>1080</v>
      </c>
      <c r="Z93" s="114" t="s">
        <v>1080</v>
      </c>
      <c r="AA93" s="114">
        <v>0</v>
      </c>
      <c r="AB93" s="114">
        <v>0</v>
      </c>
      <c r="AC93" s="114">
        <v>6.9049682960000007</v>
      </c>
      <c r="AD93" s="114">
        <v>6.9049682960000007</v>
      </c>
      <c r="AE93" s="114" t="s">
        <v>1080</v>
      </c>
      <c r="AF93" s="114" t="s">
        <v>1080</v>
      </c>
      <c r="AG93" s="114" t="s">
        <v>1080</v>
      </c>
      <c r="AH93" s="114">
        <v>0</v>
      </c>
      <c r="AI93" s="114">
        <v>0</v>
      </c>
      <c r="AJ93" s="114">
        <v>6.7116852480000011</v>
      </c>
      <c r="AK93" s="114">
        <v>6.7116852480000011</v>
      </c>
      <c r="AL93" s="114" t="s">
        <v>1080</v>
      </c>
      <c r="AM93" s="114" t="s">
        <v>1080</v>
      </c>
      <c r="AN93" s="114" t="s">
        <v>1080</v>
      </c>
      <c r="AO93" s="114">
        <v>0</v>
      </c>
      <c r="AP93" s="114">
        <v>0</v>
      </c>
      <c r="AQ93" s="114">
        <v>6.8877574819200005</v>
      </c>
      <c r="AR93" s="114">
        <v>6.8877574819200005</v>
      </c>
      <c r="AS93" s="114" t="s">
        <v>1080</v>
      </c>
      <c r="AT93" s="114" t="s">
        <v>1080</v>
      </c>
      <c r="AU93" s="114" t="s">
        <v>1080</v>
      </c>
      <c r="AV93" s="114">
        <v>0</v>
      </c>
      <c r="AW93" s="114">
        <v>0</v>
      </c>
      <c r="AX93" s="114">
        <v>7.0943902063776001</v>
      </c>
      <c r="AY93" s="114">
        <v>7.0943902063776001</v>
      </c>
      <c r="AZ93" s="114" t="s">
        <v>1080</v>
      </c>
      <c r="BA93" s="114" t="s">
        <v>1080</v>
      </c>
      <c r="BB93" s="114" t="s">
        <v>1080</v>
      </c>
    </row>
    <row r="94" spans="2:54" ht="45" x14ac:dyDescent="0.25">
      <c r="B94" s="38" t="s">
        <v>30</v>
      </c>
      <c r="C94" s="38" t="s">
        <v>45</v>
      </c>
      <c r="D94" s="38" t="s">
        <v>1044</v>
      </c>
      <c r="E94" s="38" t="s">
        <v>1045</v>
      </c>
      <c r="F94" s="114" t="s">
        <v>16</v>
      </c>
      <c r="G94" s="114" t="s">
        <v>28</v>
      </c>
      <c r="H94" s="114" t="s">
        <v>1080</v>
      </c>
      <c r="I94" s="114">
        <v>0</v>
      </c>
      <c r="J94" s="114" t="s">
        <v>1080</v>
      </c>
      <c r="K94" s="114" t="s">
        <v>1080</v>
      </c>
      <c r="L94" s="114">
        <v>0</v>
      </c>
      <c r="M94" s="114">
        <v>0</v>
      </c>
      <c r="N94" s="114" t="s">
        <v>1080</v>
      </c>
      <c r="O94" s="114" t="s">
        <v>1080</v>
      </c>
      <c r="P94" s="114" t="s">
        <v>1177</v>
      </c>
      <c r="Q94" s="114" t="s">
        <v>1080</v>
      </c>
      <c r="R94" s="114"/>
      <c r="S94" s="114" t="s">
        <v>1258</v>
      </c>
      <c r="T94" s="114">
        <v>0</v>
      </c>
      <c r="U94" s="114">
        <v>0</v>
      </c>
      <c r="V94" s="114">
        <v>23.2760654</v>
      </c>
      <c r="W94" s="114">
        <v>23.2760654</v>
      </c>
      <c r="X94" s="114" t="s">
        <v>1080</v>
      </c>
      <c r="Y94" s="114" t="s">
        <v>1080</v>
      </c>
      <c r="Z94" s="114" t="s">
        <v>1080</v>
      </c>
      <c r="AA94" s="114">
        <v>0</v>
      </c>
      <c r="AB94" s="114">
        <v>0</v>
      </c>
      <c r="AC94" s="114">
        <v>29.883567799999998</v>
      </c>
      <c r="AD94" s="114">
        <v>29.883567799999998</v>
      </c>
      <c r="AE94" s="114" t="s">
        <v>1080</v>
      </c>
      <c r="AF94" s="114" t="s">
        <v>1080</v>
      </c>
      <c r="AG94" s="114" t="s">
        <v>1080</v>
      </c>
      <c r="AH94" s="114">
        <v>0</v>
      </c>
      <c r="AI94" s="114">
        <v>0</v>
      </c>
      <c r="AJ94" s="114">
        <v>29.9051376</v>
      </c>
      <c r="AK94" s="114">
        <v>29.9051376</v>
      </c>
      <c r="AL94" s="114" t="s">
        <v>1080</v>
      </c>
      <c r="AM94" s="114" t="s">
        <v>1080</v>
      </c>
      <c r="AN94" s="114" t="s">
        <v>1080</v>
      </c>
      <c r="AO94" s="114">
        <v>0</v>
      </c>
      <c r="AP94" s="114">
        <v>0</v>
      </c>
      <c r="AQ94" s="114">
        <v>30.735785307999997</v>
      </c>
      <c r="AR94" s="114">
        <v>30.735785307999997</v>
      </c>
      <c r="AS94" s="114" t="s">
        <v>1080</v>
      </c>
      <c r="AT94" s="114" t="s">
        <v>1080</v>
      </c>
      <c r="AU94" s="114" t="s">
        <v>1080</v>
      </c>
      <c r="AV94" s="114">
        <v>0</v>
      </c>
      <c r="AW94" s="114">
        <v>0</v>
      </c>
      <c r="AX94" s="114">
        <v>31.657858867240002</v>
      </c>
      <c r="AY94" s="114">
        <v>31.657858867240002</v>
      </c>
      <c r="AZ94" s="114" t="s">
        <v>1080</v>
      </c>
      <c r="BA94" s="114" t="s">
        <v>1080</v>
      </c>
      <c r="BB94" s="114" t="s">
        <v>1080</v>
      </c>
    </row>
    <row r="95" spans="2:54" ht="75" x14ac:dyDescent="0.25">
      <c r="B95" s="38" t="s">
        <v>30</v>
      </c>
      <c r="C95" s="38" t="s">
        <v>45</v>
      </c>
      <c r="D95" s="38" t="s">
        <v>1046</v>
      </c>
      <c r="E95" s="38" t="s">
        <v>1047</v>
      </c>
      <c r="F95" s="114" t="s">
        <v>16</v>
      </c>
      <c r="G95" s="114" t="s">
        <v>28</v>
      </c>
      <c r="H95" s="114" t="s">
        <v>1080</v>
      </c>
      <c r="I95" s="114" t="s">
        <v>1080</v>
      </c>
      <c r="J95" s="114" t="s">
        <v>1080</v>
      </c>
      <c r="K95" s="114" t="s">
        <v>1080</v>
      </c>
      <c r="L95" s="114" t="s">
        <v>1080</v>
      </c>
      <c r="M95" s="114" t="s">
        <v>1080</v>
      </c>
      <c r="N95" s="114" t="s">
        <v>1080</v>
      </c>
      <c r="O95" s="114" t="s">
        <v>1080</v>
      </c>
      <c r="P95" s="114" t="s">
        <v>1177</v>
      </c>
      <c r="Q95" s="114" t="s">
        <v>1080</v>
      </c>
      <c r="R95" s="114"/>
      <c r="S95" s="114" t="s">
        <v>1261</v>
      </c>
      <c r="T95" s="114">
        <v>0</v>
      </c>
      <c r="U95" s="114">
        <v>0</v>
      </c>
      <c r="V95" s="114">
        <v>9.9764246199999995</v>
      </c>
      <c r="W95" s="114">
        <v>9.9764246199999995</v>
      </c>
      <c r="X95" s="114" t="s">
        <v>1080</v>
      </c>
      <c r="Y95" s="114" t="s">
        <v>1080</v>
      </c>
      <c r="Z95" s="114" t="s">
        <v>1080</v>
      </c>
      <c r="AA95" s="114">
        <v>0</v>
      </c>
      <c r="AB95" s="114">
        <v>0</v>
      </c>
      <c r="AC95" s="114">
        <v>17.262420740000003</v>
      </c>
      <c r="AD95" s="114">
        <v>17.262420740000003</v>
      </c>
      <c r="AE95" s="114" t="s">
        <v>1080</v>
      </c>
      <c r="AF95" s="114" t="s">
        <v>1080</v>
      </c>
      <c r="AG95" s="114" t="s">
        <v>1080</v>
      </c>
      <c r="AH95" s="114">
        <v>0</v>
      </c>
      <c r="AI95" s="114">
        <v>0</v>
      </c>
      <c r="AJ95" s="114">
        <v>16.779213120000001</v>
      </c>
      <c r="AK95" s="114">
        <v>16.779213120000001</v>
      </c>
      <c r="AL95" s="114" t="s">
        <v>1080</v>
      </c>
      <c r="AM95" s="114" t="s">
        <v>1080</v>
      </c>
      <c r="AN95" s="114" t="s">
        <v>1080</v>
      </c>
      <c r="AO95" s="114">
        <v>0</v>
      </c>
      <c r="AP95" s="114">
        <v>0</v>
      </c>
      <c r="AQ95" s="114">
        <v>17.219393704800002</v>
      </c>
      <c r="AR95" s="114">
        <v>17.219393704800002</v>
      </c>
      <c r="AS95" s="114" t="s">
        <v>1080</v>
      </c>
      <c r="AT95" s="114" t="s">
        <v>1080</v>
      </c>
      <c r="AU95" s="114" t="s">
        <v>1080</v>
      </c>
      <c r="AV95" s="114">
        <v>0</v>
      </c>
      <c r="AW95" s="114">
        <v>0</v>
      </c>
      <c r="AX95" s="114">
        <v>17.735975515944002</v>
      </c>
      <c r="AY95" s="114">
        <v>17.735975515944002</v>
      </c>
      <c r="AZ95" s="114" t="s">
        <v>1080</v>
      </c>
      <c r="BA95" s="114" t="s">
        <v>1080</v>
      </c>
      <c r="BB95" s="114" t="s">
        <v>1080</v>
      </c>
    </row>
    <row r="96" spans="2:54" ht="30" x14ac:dyDescent="0.25">
      <c r="B96" s="38" t="s">
        <v>30</v>
      </c>
      <c r="C96" s="38" t="s">
        <v>45</v>
      </c>
      <c r="D96" s="38" t="s">
        <v>1048</v>
      </c>
      <c r="E96" s="38" t="s">
        <v>1049</v>
      </c>
      <c r="F96" s="114" t="s">
        <v>16</v>
      </c>
      <c r="G96" s="114" t="s">
        <v>28</v>
      </c>
      <c r="H96" s="114" t="s">
        <v>1080</v>
      </c>
      <c r="I96" s="114">
        <v>0</v>
      </c>
      <c r="J96" s="114" t="s">
        <v>1080</v>
      </c>
      <c r="K96" s="114" t="s">
        <v>1080</v>
      </c>
      <c r="L96" s="114">
        <v>0</v>
      </c>
      <c r="M96" s="114">
        <v>0</v>
      </c>
      <c r="N96" s="114" t="s">
        <v>1080</v>
      </c>
      <c r="O96" s="114" t="s">
        <v>1080</v>
      </c>
      <c r="P96" s="114" t="s">
        <v>1177</v>
      </c>
      <c r="Q96" s="114" t="s">
        <v>1080</v>
      </c>
      <c r="R96" s="114"/>
      <c r="S96" s="114"/>
      <c r="T96" s="114">
        <v>0</v>
      </c>
      <c r="U96" s="114">
        <v>0</v>
      </c>
      <c r="V96" s="114">
        <v>4.2005998399999998</v>
      </c>
      <c r="W96" s="114">
        <v>4.2005998399999998</v>
      </c>
      <c r="X96" s="114" t="s">
        <v>1080</v>
      </c>
      <c r="Y96" s="114" t="s">
        <v>1080</v>
      </c>
      <c r="Z96" s="114" t="s">
        <v>1080</v>
      </c>
      <c r="AA96" s="114">
        <v>0</v>
      </c>
      <c r="AB96" s="114">
        <v>0</v>
      </c>
      <c r="AC96" s="114">
        <v>7.2683876800000009</v>
      </c>
      <c r="AD96" s="114">
        <v>7.2683876800000009</v>
      </c>
      <c r="AE96" s="114" t="s">
        <v>1080</v>
      </c>
      <c r="AF96" s="114" t="s">
        <v>1080</v>
      </c>
      <c r="AG96" s="114" t="s">
        <v>1080</v>
      </c>
      <c r="AH96" s="114">
        <v>0</v>
      </c>
      <c r="AI96" s="114">
        <v>0</v>
      </c>
      <c r="AJ96" s="114">
        <v>7.0649318400000007</v>
      </c>
      <c r="AK96" s="114">
        <v>7.0649318400000007</v>
      </c>
      <c r="AL96" s="114" t="s">
        <v>1080</v>
      </c>
      <c r="AM96" s="114" t="s">
        <v>1080</v>
      </c>
      <c r="AN96" s="114" t="s">
        <v>1080</v>
      </c>
      <c r="AO96" s="114">
        <v>0</v>
      </c>
      <c r="AP96" s="114">
        <v>0</v>
      </c>
      <c r="AQ96" s="114">
        <v>7.2502710336000007</v>
      </c>
      <c r="AR96" s="114">
        <v>7.2502710336000007</v>
      </c>
      <c r="AS96" s="114" t="s">
        <v>1080</v>
      </c>
      <c r="AT96" s="114" t="s">
        <v>1080</v>
      </c>
      <c r="AU96" s="114" t="s">
        <v>1080</v>
      </c>
      <c r="AV96" s="114">
        <v>0</v>
      </c>
      <c r="AW96" s="114">
        <v>0</v>
      </c>
      <c r="AX96" s="114">
        <v>7.4677791646080012</v>
      </c>
      <c r="AY96" s="114">
        <v>7.4677791646080012</v>
      </c>
      <c r="AZ96" s="114" t="s">
        <v>1080</v>
      </c>
      <c r="BA96" s="114" t="s">
        <v>1080</v>
      </c>
      <c r="BB96" s="114" t="s">
        <v>1080</v>
      </c>
    </row>
    <row r="97" spans="1:54" ht="135" x14ac:dyDescent="0.25">
      <c r="B97" s="38" t="s">
        <v>30</v>
      </c>
      <c r="C97" s="38" t="s">
        <v>45</v>
      </c>
      <c r="D97" s="38" t="s">
        <v>1050</v>
      </c>
      <c r="E97" s="38" t="s">
        <v>1051</v>
      </c>
      <c r="F97" s="114" t="s">
        <v>16</v>
      </c>
      <c r="G97" s="114" t="s">
        <v>28</v>
      </c>
      <c r="H97" s="114">
        <v>2021</v>
      </c>
      <c r="I97" s="114">
        <v>0</v>
      </c>
      <c r="J97" s="114" t="s">
        <v>1080</v>
      </c>
      <c r="K97" s="114" t="s">
        <v>1080</v>
      </c>
      <c r="L97" s="114">
        <v>0</v>
      </c>
      <c r="M97" s="114">
        <v>0</v>
      </c>
      <c r="N97" s="114" t="s">
        <v>1080</v>
      </c>
      <c r="O97" s="114" t="s">
        <v>1080</v>
      </c>
      <c r="P97" s="114" t="s">
        <v>1177</v>
      </c>
      <c r="Q97" s="114" t="s">
        <v>1080</v>
      </c>
      <c r="R97" s="114"/>
      <c r="S97" s="114" t="s">
        <v>1262</v>
      </c>
      <c r="T97" s="114">
        <v>0</v>
      </c>
      <c r="U97" s="114">
        <v>0</v>
      </c>
      <c r="V97" s="114">
        <v>0</v>
      </c>
      <c r="W97" s="114">
        <v>0</v>
      </c>
      <c r="X97" s="114" t="s">
        <v>1080</v>
      </c>
      <c r="Y97" s="114" t="s">
        <v>1080</v>
      </c>
      <c r="Z97" s="114" t="s">
        <v>1080</v>
      </c>
      <c r="AA97" s="114">
        <v>0</v>
      </c>
      <c r="AB97" s="114">
        <v>0</v>
      </c>
      <c r="AC97" s="114">
        <v>0</v>
      </c>
      <c r="AD97" s="114">
        <v>0</v>
      </c>
      <c r="AE97" s="114" t="s">
        <v>1080</v>
      </c>
      <c r="AF97" s="114" t="s">
        <v>1080</v>
      </c>
      <c r="AG97" s="114" t="s">
        <v>1080</v>
      </c>
      <c r="AH97" s="114">
        <v>0</v>
      </c>
      <c r="AI97" s="114">
        <v>0</v>
      </c>
      <c r="AJ97" s="114">
        <v>11.9115568</v>
      </c>
      <c r="AK97" s="114">
        <v>11.9115568</v>
      </c>
      <c r="AL97" s="114" t="s">
        <v>1080</v>
      </c>
      <c r="AM97" s="114" t="s">
        <v>1080</v>
      </c>
      <c r="AN97" s="114" t="s">
        <v>1080</v>
      </c>
      <c r="AO97" s="114">
        <v>0</v>
      </c>
      <c r="AP97" s="114">
        <v>0</v>
      </c>
      <c r="AQ97" s="114">
        <v>13.65</v>
      </c>
      <c r="AR97" s="114">
        <v>13.65</v>
      </c>
      <c r="AS97" s="114" t="s">
        <v>1080</v>
      </c>
      <c r="AT97" s="114" t="s">
        <v>1080</v>
      </c>
      <c r="AU97" s="114" t="s">
        <v>1080</v>
      </c>
      <c r="AV97" s="114">
        <v>0</v>
      </c>
      <c r="AW97" s="114">
        <v>0</v>
      </c>
      <c r="AX97" s="114">
        <v>14.04</v>
      </c>
      <c r="AY97" s="114">
        <v>14.04</v>
      </c>
      <c r="AZ97" s="114" t="s">
        <v>1080</v>
      </c>
      <c r="BA97" s="114" t="s">
        <v>1080</v>
      </c>
      <c r="BB97" s="114" t="s">
        <v>1080</v>
      </c>
    </row>
    <row r="98" spans="1:54" ht="30" x14ac:dyDescent="0.25">
      <c r="A98" s="192"/>
      <c r="B98" s="190" t="s">
        <v>26</v>
      </c>
      <c r="C98" s="190" t="s">
        <v>19</v>
      </c>
      <c r="D98" s="190" t="s">
        <v>1267</v>
      </c>
      <c r="E98" s="190" t="s">
        <v>893</v>
      </c>
      <c r="F98" s="191" t="s">
        <v>24</v>
      </c>
      <c r="G98" s="191" t="s">
        <v>16</v>
      </c>
      <c r="H98" s="191">
        <v>2022</v>
      </c>
      <c r="I98" s="191">
        <v>15.278</v>
      </c>
      <c r="J98" s="191" t="s">
        <v>1080</v>
      </c>
      <c r="K98" s="191" t="s">
        <v>1080</v>
      </c>
      <c r="L98" s="191">
        <v>15.279</v>
      </c>
      <c r="M98" s="191">
        <v>15.279</v>
      </c>
      <c r="N98" s="191" t="s">
        <v>1080</v>
      </c>
      <c r="O98" s="191" t="s">
        <v>1080</v>
      </c>
      <c r="P98" s="191" t="s">
        <v>1080</v>
      </c>
      <c r="Q98" s="191" t="s">
        <v>1080</v>
      </c>
      <c r="R98" s="191"/>
      <c r="S98" s="191" t="s">
        <v>1268</v>
      </c>
      <c r="T98" s="191" t="s">
        <v>1080</v>
      </c>
      <c r="U98" s="191" t="s">
        <v>1080</v>
      </c>
      <c r="V98" s="191" t="s">
        <v>1080</v>
      </c>
      <c r="W98" s="191" t="s">
        <v>1080</v>
      </c>
      <c r="X98" s="191" t="s">
        <v>1080</v>
      </c>
      <c r="Y98" s="191" t="s">
        <v>1080</v>
      </c>
      <c r="Z98" s="191" t="s">
        <v>1080</v>
      </c>
      <c r="AA98" s="191" t="s">
        <v>1080</v>
      </c>
      <c r="AB98" s="191" t="s">
        <v>1080</v>
      </c>
      <c r="AC98" s="191" t="s">
        <v>1080</v>
      </c>
      <c r="AD98" s="191" t="s">
        <v>1080</v>
      </c>
      <c r="AE98" s="191" t="s">
        <v>1080</v>
      </c>
      <c r="AF98" s="191" t="s">
        <v>1080</v>
      </c>
      <c r="AG98" s="191" t="s">
        <v>1080</v>
      </c>
      <c r="AH98" s="191" t="s">
        <v>1080</v>
      </c>
      <c r="AI98" s="191" t="s">
        <v>1080</v>
      </c>
      <c r="AJ98" s="191" t="s">
        <v>1080</v>
      </c>
      <c r="AK98" s="191" t="s">
        <v>1080</v>
      </c>
      <c r="AL98" s="191" t="s">
        <v>1080</v>
      </c>
      <c r="AM98" s="191" t="s">
        <v>1080</v>
      </c>
      <c r="AN98" s="191" t="s">
        <v>1080</v>
      </c>
      <c r="AO98" s="191">
        <v>75</v>
      </c>
      <c r="AP98" s="191">
        <v>75</v>
      </c>
      <c r="AQ98" s="191">
        <v>0</v>
      </c>
      <c r="AR98" s="191">
        <v>0</v>
      </c>
      <c r="AS98" s="191" t="s">
        <v>1080</v>
      </c>
      <c r="AT98" s="191" t="s">
        <v>1080</v>
      </c>
      <c r="AU98" s="191" t="s">
        <v>1080</v>
      </c>
      <c r="AV98" s="191">
        <v>0</v>
      </c>
      <c r="AW98" s="191">
        <v>0</v>
      </c>
      <c r="AX98" s="191">
        <v>0</v>
      </c>
      <c r="AY98" s="191">
        <v>0</v>
      </c>
      <c r="AZ98" s="191" t="s">
        <v>1080</v>
      </c>
      <c r="BA98" s="191" t="s">
        <v>1080</v>
      </c>
      <c r="BB98" s="191" t="s">
        <v>1080</v>
      </c>
    </row>
    <row r="99" spans="1:54" ht="30" x14ac:dyDescent="0.25">
      <c r="B99" s="38" t="s">
        <v>26</v>
      </c>
      <c r="C99" s="38" t="s">
        <v>23</v>
      </c>
      <c r="D99" s="38" t="s">
        <v>1193</v>
      </c>
      <c r="E99" s="38" t="s">
        <v>907</v>
      </c>
      <c r="F99" s="114" t="s">
        <v>16</v>
      </c>
      <c r="G99" s="114" t="s">
        <v>28</v>
      </c>
      <c r="H99" s="114">
        <v>2019</v>
      </c>
      <c r="I99" s="114">
        <v>0.21</v>
      </c>
      <c r="J99" s="114" t="s">
        <v>1080</v>
      </c>
      <c r="K99" s="114" t="s">
        <v>1080</v>
      </c>
      <c r="L99" s="114">
        <v>0.21</v>
      </c>
      <c r="M99" s="114">
        <v>0.21</v>
      </c>
      <c r="N99" s="114" t="s">
        <v>1080</v>
      </c>
      <c r="O99" s="114" t="s">
        <v>1169</v>
      </c>
      <c r="P99" s="114" t="s">
        <v>1080</v>
      </c>
      <c r="Q99" s="114" t="s">
        <v>1080</v>
      </c>
      <c r="R99" s="114"/>
      <c r="S99" s="114" t="s">
        <v>1263</v>
      </c>
      <c r="T99" s="114">
        <v>21.905615600000001</v>
      </c>
      <c r="U99" s="114">
        <v>21.905615600000001</v>
      </c>
      <c r="V99" s="114">
        <v>0</v>
      </c>
      <c r="W99" s="114">
        <v>0</v>
      </c>
      <c r="X99" s="114">
        <v>0</v>
      </c>
      <c r="Y99" s="114">
        <v>0</v>
      </c>
      <c r="Z99" s="114" t="s">
        <v>1080</v>
      </c>
      <c r="AA99" s="114">
        <v>13.713466800000001</v>
      </c>
      <c r="AB99" s="114">
        <v>13.713466800000001</v>
      </c>
      <c r="AC99" s="114">
        <v>0</v>
      </c>
      <c r="AD99" s="114">
        <v>0</v>
      </c>
      <c r="AE99" s="114">
        <v>0</v>
      </c>
      <c r="AF99" s="114">
        <v>0</v>
      </c>
      <c r="AG99" s="114" t="s">
        <v>1080</v>
      </c>
      <c r="AH99" s="114">
        <v>39.479879999999994</v>
      </c>
      <c r="AI99" s="114">
        <v>39.479879999999994</v>
      </c>
      <c r="AJ99" s="114">
        <v>0</v>
      </c>
      <c r="AK99" s="114">
        <v>0</v>
      </c>
      <c r="AL99" s="114">
        <v>0</v>
      </c>
      <c r="AM99" s="114">
        <v>0</v>
      </c>
      <c r="AN99" s="114" t="s">
        <v>1080</v>
      </c>
      <c r="AO99" s="114">
        <v>1235.9872800000001</v>
      </c>
      <c r="AP99" s="114">
        <v>1235.9872800000001</v>
      </c>
      <c r="AQ99" s="114">
        <v>0</v>
      </c>
      <c r="AR99" s="114">
        <v>0</v>
      </c>
      <c r="AS99" s="114">
        <v>2.7</v>
      </c>
      <c r="AT99" s="114">
        <v>2.7</v>
      </c>
      <c r="AU99" s="114" t="s">
        <v>1080</v>
      </c>
      <c r="AV99" s="114">
        <v>0</v>
      </c>
      <c r="AW99" s="114">
        <v>0</v>
      </c>
      <c r="AX99" s="114">
        <v>0</v>
      </c>
      <c r="AY99" s="114">
        <v>0</v>
      </c>
      <c r="AZ99" s="114" t="s">
        <v>1080</v>
      </c>
      <c r="BA99" s="114" t="s">
        <v>1080</v>
      </c>
      <c r="BB99" s="114" t="s">
        <v>1080</v>
      </c>
    </row>
    <row r="100" spans="1:54" ht="45" x14ac:dyDescent="0.25">
      <c r="B100" s="38" t="s">
        <v>26</v>
      </c>
      <c r="C100" s="38" t="s">
        <v>23</v>
      </c>
      <c r="D100" s="38" t="s">
        <v>1194</v>
      </c>
      <c r="E100" s="38" t="s">
        <v>913</v>
      </c>
      <c r="F100" s="114" t="s">
        <v>24</v>
      </c>
      <c r="G100" s="114" t="s">
        <v>28</v>
      </c>
      <c r="H100" s="114">
        <v>2019</v>
      </c>
      <c r="I100" s="114">
        <v>0.21</v>
      </c>
      <c r="J100" s="114" t="s">
        <v>1080</v>
      </c>
      <c r="K100" s="114" t="s">
        <v>1080</v>
      </c>
      <c r="L100" s="114">
        <v>0.21</v>
      </c>
      <c r="M100" s="114">
        <v>2.1000000000000001E-2</v>
      </c>
      <c r="N100" s="114" t="s">
        <v>1080</v>
      </c>
      <c r="O100" s="114" t="s">
        <v>1169</v>
      </c>
      <c r="P100" s="114" t="s">
        <v>1080</v>
      </c>
      <c r="Q100" s="114" t="s">
        <v>1171</v>
      </c>
      <c r="R100" s="114"/>
      <c r="S100" s="114" t="s">
        <v>1263</v>
      </c>
      <c r="T100" s="114">
        <v>77.665364400000001</v>
      </c>
      <c r="U100" s="114">
        <v>77.665364400000001</v>
      </c>
      <c r="V100" s="114">
        <v>0</v>
      </c>
      <c r="W100" s="114">
        <v>0</v>
      </c>
      <c r="X100" s="114" t="s">
        <v>1080</v>
      </c>
      <c r="Y100" s="114" t="s">
        <v>1080</v>
      </c>
      <c r="Z100" s="114" t="s">
        <v>1080</v>
      </c>
      <c r="AA100" s="114">
        <v>48.620473199999999</v>
      </c>
      <c r="AB100" s="114">
        <v>48.620473199999999</v>
      </c>
      <c r="AC100" s="114">
        <v>0</v>
      </c>
      <c r="AD100" s="114">
        <v>0</v>
      </c>
      <c r="AE100" s="114" t="s">
        <v>1080</v>
      </c>
      <c r="AF100" s="114" t="s">
        <v>1080</v>
      </c>
      <c r="AG100" s="114" t="s">
        <v>1080</v>
      </c>
      <c r="AH100" s="114">
        <v>139.97412</v>
      </c>
      <c r="AI100" s="114">
        <v>139.97412</v>
      </c>
      <c r="AJ100" s="114">
        <v>0</v>
      </c>
      <c r="AK100" s="114">
        <v>0</v>
      </c>
      <c r="AL100" s="114" t="s">
        <v>1080</v>
      </c>
      <c r="AM100" s="114" t="s">
        <v>1080</v>
      </c>
      <c r="AN100" s="114" t="s">
        <v>1080</v>
      </c>
      <c r="AO100" s="114">
        <v>4382.1367199999995</v>
      </c>
      <c r="AP100" s="114">
        <v>4382.1367199999995</v>
      </c>
      <c r="AQ100" s="114">
        <v>0</v>
      </c>
      <c r="AR100" s="114">
        <v>0</v>
      </c>
      <c r="AS100" s="114" t="s">
        <v>1080</v>
      </c>
      <c r="AT100" s="114" t="s">
        <v>1080</v>
      </c>
      <c r="AU100" s="114">
        <v>70</v>
      </c>
      <c r="AV100" s="114">
        <v>0</v>
      </c>
      <c r="AW100" s="114">
        <v>0</v>
      </c>
      <c r="AX100" s="114">
        <v>0</v>
      </c>
      <c r="AY100" s="114">
        <v>0</v>
      </c>
      <c r="AZ100" s="114" t="s">
        <v>1080</v>
      </c>
      <c r="BA100" s="114" t="s">
        <v>1080</v>
      </c>
      <c r="BB100" s="114" t="s">
        <v>1080</v>
      </c>
    </row>
    <row r="101" spans="1:54" ht="45" x14ac:dyDescent="0.25">
      <c r="B101" s="38" t="s">
        <v>26</v>
      </c>
      <c r="C101" s="38" t="s">
        <v>23</v>
      </c>
      <c r="D101" s="38" t="s">
        <v>1195</v>
      </c>
      <c r="E101" s="38" t="s">
        <v>913</v>
      </c>
      <c r="F101" s="114" t="s">
        <v>24</v>
      </c>
      <c r="G101" s="114" t="s">
        <v>28</v>
      </c>
      <c r="H101" s="114">
        <v>2020</v>
      </c>
      <c r="I101" s="114">
        <v>0.15</v>
      </c>
      <c r="J101" s="114" t="s">
        <v>1080</v>
      </c>
      <c r="K101" s="114" t="s">
        <v>1080</v>
      </c>
      <c r="L101" s="114">
        <v>0.15</v>
      </c>
      <c r="M101" s="114">
        <v>0.15</v>
      </c>
      <c r="N101" s="114" t="s">
        <v>1080</v>
      </c>
      <c r="O101" s="114" t="s">
        <v>1169</v>
      </c>
      <c r="P101" s="114" t="s">
        <v>1080</v>
      </c>
      <c r="Q101" s="114" t="s">
        <v>1080</v>
      </c>
      <c r="R101" s="114"/>
      <c r="S101" s="114" t="s">
        <v>1263</v>
      </c>
      <c r="T101" s="114">
        <v>0</v>
      </c>
      <c r="U101" s="114">
        <v>0</v>
      </c>
      <c r="V101" s="114">
        <v>0</v>
      </c>
      <c r="W101" s="114">
        <v>0</v>
      </c>
      <c r="X101" s="114" t="s">
        <v>1080</v>
      </c>
      <c r="Y101" s="114" t="s">
        <v>1080</v>
      </c>
      <c r="Z101" s="114" t="s">
        <v>1080</v>
      </c>
      <c r="AA101" s="114">
        <v>11.02</v>
      </c>
      <c r="AB101" s="114">
        <v>11.02</v>
      </c>
      <c r="AC101" s="114">
        <v>0</v>
      </c>
      <c r="AD101" s="114">
        <v>0</v>
      </c>
      <c r="AE101" s="114" t="s">
        <v>1080</v>
      </c>
      <c r="AF101" s="114" t="s">
        <v>1080</v>
      </c>
      <c r="AG101" s="114">
        <v>5</v>
      </c>
      <c r="AH101" s="114">
        <v>16.081119999999999</v>
      </c>
      <c r="AI101" s="114">
        <v>16.081119999999999</v>
      </c>
      <c r="AJ101" s="114">
        <v>0</v>
      </c>
      <c r="AK101" s="114">
        <v>0</v>
      </c>
      <c r="AL101" s="114" t="s">
        <v>1080</v>
      </c>
      <c r="AM101" s="114" t="s">
        <v>1080</v>
      </c>
      <c r="AN101" s="114">
        <v>5</v>
      </c>
      <c r="AO101" s="114">
        <v>0</v>
      </c>
      <c r="AP101" s="114">
        <v>0</v>
      </c>
      <c r="AQ101" s="114">
        <v>0</v>
      </c>
      <c r="AR101" s="114">
        <v>0</v>
      </c>
      <c r="AS101" s="114" t="s">
        <v>1080</v>
      </c>
      <c r="AT101" s="114" t="s">
        <v>1080</v>
      </c>
      <c r="AU101" s="114" t="s">
        <v>1080</v>
      </c>
      <c r="AV101" s="114">
        <v>0</v>
      </c>
      <c r="AW101" s="114">
        <v>0</v>
      </c>
      <c r="AX101" s="114">
        <v>0</v>
      </c>
      <c r="AY101" s="114">
        <v>0</v>
      </c>
      <c r="AZ101" s="114" t="s">
        <v>1080</v>
      </c>
      <c r="BA101" s="114" t="s">
        <v>1080</v>
      </c>
      <c r="BB101" s="114" t="s">
        <v>1080</v>
      </c>
    </row>
    <row r="102" spans="1:54" ht="45" x14ac:dyDescent="0.25">
      <c r="B102" s="38" t="s">
        <v>26</v>
      </c>
      <c r="C102" s="38" t="s">
        <v>23</v>
      </c>
      <c r="D102" s="38" t="s">
        <v>1196</v>
      </c>
      <c r="E102" s="38" t="s">
        <v>913</v>
      </c>
      <c r="F102" s="114" t="s">
        <v>24</v>
      </c>
      <c r="G102" s="114" t="s">
        <v>28</v>
      </c>
      <c r="H102" s="114">
        <v>2021</v>
      </c>
      <c r="I102" s="114">
        <v>0.15</v>
      </c>
      <c r="J102" s="114" t="s">
        <v>1080</v>
      </c>
      <c r="K102" s="114" t="s">
        <v>1080</v>
      </c>
      <c r="L102" s="114">
        <v>0.15</v>
      </c>
      <c r="M102" s="114">
        <v>0.15</v>
      </c>
      <c r="N102" s="114" t="s">
        <v>1080</v>
      </c>
      <c r="O102" s="114" t="s">
        <v>1169</v>
      </c>
      <c r="P102" s="114" t="s">
        <v>1080</v>
      </c>
      <c r="Q102" s="114" t="s">
        <v>1080</v>
      </c>
      <c r="R102" s="114"/>
      <c r="S102" s="114" t="s">
        <v>1263</v>
      </c>
      <c r="T102" s="114">
        <v>0</v>
      </c>
      <c r="U102" s="114">
        <v>0</v>
      </c>
      <c r="V102" s="114">
        <v>0</v>
      </c>
      <c r="W102" s="114">
        <v>0</v>
      </c>
      <c r="X102" s="114" t="s">
        <v>1080</v>
      </c>
      <c r="Y102" s="114" t="s">
        <v>1080</v>
      </c>
      <c r="Z102" s="114" t="s">
        <v>1080</v>
      </c>
      <c r="AA102" s="114">
        <v>0</v>
      </c>
      <c r="AB102" s="114">
        <v>0</v>
      </c>
      <c r="AC102" s="114">
        <v>0</v>
      </c>
      <c r="AD102" s="114">
        <v>0</v>
      </c>
      <c r="AE102" s="114" t="s">
        <v>1080</v>
      </c>
      <c r="AF102" s="114" t="s">
        <v>1080</v>
      </c>
      <c r="AG102" s="114" t="s">
        <v>1080</v>
      </c>
      <c r="AH102" s="114">
        <v>560.07164999999998</v>
      </c>
      <c r="AI102" s="114">
        <v>560.07164999999998</v>
      </c>
      <c r="AJ102" s="114">
        <v>0</v>
      </c>
      <c r="AK102" s="114">
        <v>0</v>
      </c>
      <c r="AL102" s="114" t="s">
        <v>1080</v>
      </c>
      <c r="AM102" s="114" t="s">
        <v>1080</v>
      </c>
      <c r="AN102" s="114">
        <v>400</v>
      </c>
      <c r="AO102" s="114">
        <v>576.79999999999995</v>
      </c>
      <c r="AP102" s="114">
        <v>576.79999999999995</v>
      </c>
      <c r="AQ102" s="114">
        <v>0</v>
      </c>
      <c r="AR102" s="114">
        <v>0</v>
      </c>
      <c r="AS102" s="114" t="s">
        <v>1080</v>
      </c>
      <c r="AT102" s="114" t="s">
        <v>1080</v>
      </c>
      <c r="AU102" s="114">
        <v>412</v>
      </c>
      <c r="AV102" s="114">
        <v>816.2</v>
      </c>
      <c r="AW102" s="114">
        <v>816.2</v>
      </c>
      <c r="AX102" s="114">
        <v>0</v>
      </c>
      <c r="AY102" s="114">
        <v>0</v>
      </c>
      <c r="AZ102" s="114" t="s">
        <v>1080</v>
      </c>
      <c r="BA102" s="114" t="s">
        <v>1080</v>
      </c>
      <c r="BB102" s="114">
        <v>500</v>
      </c>
    </row>
    <row r="103" spans="1:54" ht="30" x14ac:dyDescent="0.25">
      <c r="B103" s="38" t="s">
        <v>26</v>
      </c>
      <c r="C103" s="38" t="s">
        <v>23</v>
      </c>
      <c r="D103" s="38" t="s">
        <v>1197</v>
      </c>
      <c r="E103" s="38" t="s">
        <v>919</v>
      </c>
      <c r="F103" s="114" t="s">
        <v>24</v>
      </c>
      <c r="G103" s="114" t="s">
        <v>28</v>
      </c>
      <c r="H103" s="114">
        <v>2019</v>
      </c>
      <c r="I103" s="114">
        <v>1.18</v>
      </c>
      <c r="J103" s="114" t="s">
        <v>1080</v>
      </c>
      <c r="K103" s="114" t="s">
        <v>1080</v>
      </c>
      <c r="L103" s="114">
        <v>1.18</v>
      </c>
      <c r="M103" s="114">
        <v>1.18</v>
      </c>
      <c r="N103" s="114" t="s">
        <v>1175</v>
      </c>
      <c r="O103" s="114" t="s">
        <v>1080</v>
      </c>
      <c r="P103" s="114" t="s">
        <v>1177</v>
      </c>
      <c r="Q103" s="114" t="s">
        <v>1080</v>
      </c>
      <c r="R103" s="114"/>
      <c r="S103" s="114" t="s">
        <v>1263</v>
      </c>
      <c r="T103" s="114">
        <v>2691.19</v>
      </c>
      <c r="U103" s="114">
        <v>2691.19</v>
      </c>
      <c r="V103" s="114">
        <v>0</v>
      </c>
      <c r="W103" s="114">
        <v>0</v>
      </c>
      <c r="X103" s="114" t="s">
        <v>1080</v>
      </c>
      <c r="Y103" s="114" t="s">
        <v>1080</v>
      </c>
      <c r="Z103" s="114" t="s">
        <v>1080</v>
      </c>
      <c r="AA103" s="114">
        <v>16.145690000000002</v>
      </c>
      <c r="AB103" s="114">
        <v>16.145690000000002</v>
      </c>
      <c r="AC103" s="114">
        <v>0</v>
      </c>
      <c r="AD103" s="114">
        <v>0</v>
      </c>
      <c r="AE103" s="114" t="s">
        <v>1080</v>
      </c>
      <c r="AF103" s="114" t="s">
        <v>1080</v>
      </c>
      <c r="AG103" s="114" t="s">
        <v>1080</v>
      </c>
      <c r="AH103" s="114">
        <v>189.51247000000001</v>
      </c>
      <c r="AI103" s="114">
        <v>189.51247000000001</v>
      </c>
      <c r="AJ103" s="114">
        <v>0</v>
      </c>
      <c r="AK103" s="114">
        <v>0</v>
      </c>
      <c r="AL103" s="114" t="s">
        <v>1080</v>
      </c>
      <c r="AM103" s="114" t="s">
        <v>1080</v>
      </c>
      <c r="AN103" s="114" t="s">
        <v>1080</v>
      </c>
      <c r="AO103" s="114">
        <v>123.608</v>
      </c>
      <c r="AP103" s="114">
        <v>123.608</v>
      </c>
      <c r="AQ103" s="114">
        <v>0</v>
      </c>
      <c r="AR103" s="114">
        <v>0</v>
      </c>
      <c r="AS103" s="114" t="s">
        <v>1080</v>
      </c>
      <c r="AT103" s="114" t="s">
        <v>1080</v>
      </c>
      <c r="AU103" s="114" t="s">
        <v>1080</v>
      </c>
      <c r="AV103" s="114">
        <v>0</v>
      </c>
      <c r="AW103" s="114">
        <v>0</v>
      </c>
      <c r="AX103" s="114">
        <v>0</v>
      </c>
      <c r="AY103" s="114">
        <v>0</v>
      </c>
      <c r="AZ103" s="114" t="s">
        <v>1080</v>
      </c>
      <c r="BA103" s="114" t="s">
        <v>1080</v>
      </c>
      <c r="BB103" s="114" t="s">
        <v>1080</v>
      </c>
    </row>
    <row r="104" spans="1:54" ht="30" x14ac:dyDescent="0.25">
      <c r="B104" s="38" t="s">
        <v>26</v>
      </c>
      <c r="C104" s="38" t="s">
        <v>23</v>
      </c>
      <c r="D104" s="38" t="s">
        <v>1198</v>
      </c>
      <c r="E104" s="38" t="s">
        <v>919</v>
      </c>
      <c r="F104" s="114" t="s">
        <v>24</v>
      </c>
      <c r="G104" s="114" t="s">
        <v>28</v>
      </c>
      <c r="H104" s="114">
        <v>2019</v>
      </c>
      <c r="I104" s="114">
        <v>1.18</v>
      </c>
      <c r="J104" s="114" t="s">
        <v>1080</v>
      </c>
      <c r="K104" s="114" t="s">
        <v>1080</v>
      </c>
      <c r="L104" s="114">
        <v>1.18</v>
      </c>
      <c r="M104" s="114">
        <v>1.18</v>
      </c>
      <c r="N104" s="114" t="s">
        <v>1175</v>
      </c>
      <c r="O104" s="114" t="s">
        <v>1080</v>
      </c>
      <c r="P104" s="114" t="s">
        <v>1177</v>
      </c>
      <c r="Q104" s="114" t="s">
        <v>1080</v>
      </c>
      <c r="R104" s="114"/>
      <c r="S104" s="114" t="s">
        <v>1263</v>
      </c>
      <c r="T104" s="114">
        <v>0</v>
      </c>
      <c r="U104" s="114">
        <v>0</v>
      </c>
      <c r="V104" s="114">
        <v>0</v>
      </c>
      <c r="W104" s="114">
        <v>0</v>
      </c>
      <c r="X104" s="114" t="s">
        <v>1080</v>
      </c>
      <c r="Y104" s="114" t="s">
        <v>1080</v>
      </c>
      <c r="Z104" s="114" t="s">
        <v>1080</v>
      </c>
      <c r="AA104" s="114">
        <v>0</v>
      </c>
      <c r="AB104" s="114">
        <v>0</v>
      </c>
      <c r="AC104" s="114">
        <v>0</v>
      </c>
      <c r="AD104" s="114">
        <v>0</v>
      </c>
      <c r="AE104" s="114" t="s">
        <v>1080</v>
      </c>
      <c r="AF104" s="114" t="s">
        <v>1080</v>
      </c>
      <c r="AG104" s="114" t="s">
        <v>1080</v>
      </c>
      <c r="AH104" s="114">
        <v>0</v>
      </c>
      <c r="AI104" s="114">
        <v>0</v>
      </c>
      <c r="AJ104" s="114">
        <v>0</v>
      </c>
      <c r="AK104" s="114">
        <v>0</v>
      </c>
      <c r="AL104" s="114" t="s">
        <v>1080</v>
      </c>
      <c r="AM104" s="114" t="s">
        <v>1080</v>
      </c>
      <c r="AN104" s="114" t="s">
        <v>1080</v>
      </c>
      <c r="AO104" s="114">
        <v>0</v>
      </c>
      <c r="AP104" s="114">
        <v>0</v>
      </c>
      <c r="AQ104" s="114">
        <v>0</v>
      </c>
      <c r="AR104" s="114">
        <v>0</v>
      </c>
      <c r="AS104" s="114" t="s">
        <v>1080</v>
      </c>
      <c r="AT104" s="114" t="s">
        <v>1080</v>
      </c>
      <c r="AU104" s="114" t="s">
        <v>1080</v>
      </c>
      <c r="AV104" s="129">
        <v>197.6</v>
      </c>
      <c r="AW104" s="129">
        <v>197.6</v>
      </c>
      <c r="AX104" s="114">
        <v>0</v>
      </c>
      <c r="AY104" s="114">
        <v>0</v>
      </c>
      <c r="AZ104" s="114" t="s">
        <v>1080</v>
      </c>
      <c r="BA104" s="114" t="s">
        <v>1080</v>
      </c>
      <c r="BB104" s="114">
        <v>10</v>
      </c>
    </row>
    <row r="105" spans="1:54" ht="30" x14ac:dyDescent="0.25">
      <c r="A105" s="192"/>
      <c r="B105" s="190" t="s">
        <v>26</v>
      </c>
      <c r="C105" s="190" t="s">
        <v>23</v>
      </c>
      <c r="D105" s="190" t="s">
        <v>1264</v>
      </c>
      <c r="E105" s="190" t="s">
        <v>1265</v>
      </c>
      <c r="F105" s="191" t="s">
        <v>24</v>
      </c>
      <c r="G105" s="191" t="s">
        <v>28</v>
      </c>
      <c r="H105" s="191">
        <v>2023</v>
      </c>
      <c r="I105" s="191">
        <v>9.0399999999999991</v>
      </c>
      <c r="J105" s="191" t="s">
        <v>1080</v>
      </c>
      <c r="K105" s="191" t="s">
        <v>1080</v>
      </c>
      <c r="L105" s="191">
        <v>9.0399999999999991</v>
      </c>
      <c r="M105" s="191">
        <v>9.0399999999999991</v>
      </c>
      <c r="N105" s="191" t="s">
        <v>1080</v>
      </c>
      <c r="O105" s="191" t="s">
        <v>1080</v>
      </c>
      <c r="P105" s="191" t="s">
        <v>1080</v>
      </c>
      <c r="Q105" s="191" t="s">
        <v>1080</v>
      </c>
      <c r="R105" s="191"/>
      <c r="S105" s="191" t="s">
        <v>1266</v>
      </c>
      <c r="T105" s="191" t="s">
        <v>1080</v>
      </c>
      <c r="U105" s="191" t="s">
        <v>1080</v>
      </c>
      <c r="V105" s="191" t="s">
        <v>1080</v>
      </c>
      <c r="W105" s="191" t="s">
        <v>1080</v>
      </c>
      <c r="X105" s="191" t="s">
        <v>1080</v>
      </c>
      <c r="Y105" s="191" t="s">
        <v>1080</v>
      </c>
      <c r="Z105" s="191" t="s">
        <v>1080</v>
      </c>
      <c r="AA105" s="191" t="s">
        <v>1080</v>
      </c>
      <c r="AB105" s="191" t="s">
        <v>1080</v>
      </c>
      <c r="AC105" s="191" t="s">
        <v>1080</v>
      </c>
      <c r="AD105" s="191" t="s">
        <v>1080</v>
      </c>
      <c r="AE105" s="191" t="s">
        <v>1080</v>
      </c>
      <c r="AF105" s="191" t="s">
        <v>1080</v>
      </c>
      <c r="AG105" s="191" t="s">
        <v>1080</v>
      </c>
      <c r="AH105" s="191" t="s">
        <v>1080</v>
      </c>
      <c r="AI105" s="191" t="s">
        <v>1080</v>
      </c>
      <c r="AJ105" s="191" t="s">
        <v>1080</v>
      </c>
      <c r="AK105" s="191" t="s">
        <v>1080</v>
      </c>
      <c r="AL105" s="191" t="s">
        <v>1080</v>
      </c>
      <c r="AM105" s="191" t="s">
        <v>1080</v>
      </c>
      <c r="AN105" s="191" t="s">
        <v>1080</v>
      </c>
      <c r="AO105" s="191" t="s">
        <v>1080</v>
      </c>
      <c r="AP105" s="191" t="s">
        <v>1080</v>
      </c>
      <c r="AQ105" s="191" t="s">
        <v>1080</v>
      </c>
      <c r="AR105" s="191" t="s">
        <v>1080</v>
      </c>
      <c r="AS105" s="191" t="s">
        <v>1080</v>
      </c>
      <c r="AT105" s="191" t="s">
        <v>1080</v>
      </c>
      <c r="AU105" s="191" t="s">
        <v>1080</v>
      </c>
      <c r="AV105" s="191">
        <v>126.7</v>
      </c>
      <c r="AW105" s="191">
        <v>126.7</v>
      </c>
      <c r="AX105" s="191">
        <v>0</v>
      </c>
      <c r="AY105" s="191">
        <v>0</v>
      </c>
      <c r="AZ105" s="191" t="s">
        <v>1080</v>
      </c>
      <c r="BA105" s="191" t="s">
        <v>1080</v>
      </c>
      <c r="BB105" s="191" t="s">
        <v>1080</v>
      </c>
    </row>
    <row r="106" spans="1:54" ht="45" x14ac:dyDescent="0.25">
      <c r="B106" s="38" t="s">
        <v>26</v>
      </c>
      <c r="C106" s="38" t="s">
        <v>23</v>
      </c>
      <c r="D106" s="38" t="s">
        <v>1199</v>
      </c>
      <c r="E106" s="38" t="s">
        <v>923</v>
      </c>
      <c r="F106" s="114" t="s">
        <v>39</v>
      </c>
      <c r="G106" s="114" t="s">
        <v>24</v>
      </c>
      <c r="H106" s="114">
        <v>2021</v>
      </c>
      <c r="I106" s="114" t="s">
        <v>1080</v>
      </c>
      <c r="J106" s="114" t="s">
        <v>1080</v>
      </c>
      <c r="K106" s="114" t="s">
        <v>1080</v>
      </c>
      <c r="L106" s="114" t="s">
        <v>1080</v>
      </c>
      <c r="M106" s="114" t="s">
        <v>1080</v>
      </c>
      <c r="N106" s="114" t="s">
        <v>1080</v>
      </c>
      <c r="O106" s="114" t="s">
        <v>1080</v>
      </c>
      <c r="P106" s="114" t="s">
        <v>1080</v>
      </c>
      <c r="Q106" s="114" t="s">
        <v>1080</v>
      </c>
      <c r="R106" s="114"/>
      <c r="S106" s="114" t="s">
        <v>1263</v>
      </c>
      <c r="T106" s="114">
        <v>0</v>
      </c>
      <c r="U106" s="114">
        <v>0</v>
      </c>
      <c r="V106" s="114">
        <v>0</v>
      </c>
      <c r="W106" s="114">
        <v>0</v>
      </c>
      <c r="X106" s="114" t="s">
        <v>1080</v>
      </c>
      <c r="Y106" s="114" t="s">
        <v>1080</v>
      </c>
      <c r="Z106" s="114" t="s">
        <v>1080</v>
      </c>
      <c r="AA106" s="114">
        <v>0</v>
      </c>
      <c r="AB106" s="114">
        <v>0</v>
      </c>
      <c r="AC106" s="114">
        <v>0</v>
      </c>
      <c r="AD106" s="114">
        <v>0</v>
      </c>
      <c r="AE106" s="114" t="s">
        <v>1080</v>
      </c>
      <c r="AF106" s="114" t="s">
        <v>1080</v>
      </c>
      <c r="AG106" s="114" t="s">
        <v>1080</v>
      </c>
      <c r="AH106" s="114">
        <v>0</v>
      </c>
      <c r="AI106" s="114">
        <v>0</v>
      </c>
      <c r="AJ106" s="114">
        <v>0</v>
      </c>
      <c r="AK106" s="114">
        <v>0</v>
      </c>
      <c r="AL106" s="114" t="s">
        <v>1080</v>
      </c>
      <c r="AM106" s="114" t="s">
        <v>1080</v>
      </c>
      <c r="AN106" s="114" t="s">
        <v>1080</v>
      </c>
      <c r="AO106" s="114">
        <v>0</v>
      </c>
      <c r="AP106" s="114">
        <v>0</v>
      </c>
      <c r="AQ106" s="114">
        <v>0</v>
      </c>
      <c r="AR106" s="114">
        <v>0</v>
      </c>
      <c r="AS106" s="114" t="s">
        <v>1080</v>
      </c>
      <c r="AT106" s="114" t="s">
        <v>1080</v>
      </c>
      <c r="AU106" s="114" t="s">
        <v>1080</v>
      </c>
      <c r="AV106" s="129">
        <v>561.5</v>
      </c>
      <c r="AW106" s="129">
        <v>561.5</v>
      </c>
      <c r="AX106" s="114">
        <v>0</v>
      </c>
      <c r="AY106" s="114">
        <v>0</v>
      </c>
      <c r="AZ106" s="114" t="s">
        <v>1080</v>
      </c>
      <c r="BA106" s="114" t="s">
        <v>1080</v>
      </c>
      <c r="BB106" s="114" t="s">
        <v>1080</v>
      </c>
    </row>
    <row r="107" spans="1:54" ht="30" x14ac:dyDescent="0.25">
      <c r="B107" s="38" t="s">
        <v>26</v>
      </c>
      <c r="C107" s="38" t="s">
        <v>23</v>
      </c>
      <c r="D107" s="38" t="s">
        <v>1200</v>
      </c>
      <c r="E107" s="38" t="s">
        <v>925</v>
      </c>
      <c r="F107" s="114" t="s">
        <v>20</v>
      </c>
      <c r="G107" s="114" t="s">
        <v>24</v>
      </c>
      <c r="H107" s="114">
        <v>2020</v>
      </c>
      <c r="I107" s="114" t="s">
        <v>1080</v>
      </c>
      <c r="J107" s="114" t="s">
        <v>1080</v>
      </c>
      <c r="K107" s="114" t="s">
        <v>1080</v>
      </c>
      <c r="L107" s="114" t="s">
        <v>1080</v>
      </c>
      <c r="M107" s="114" t="s">
        <v>1080</v>
      </c>
      <c r="N107" s="114" t="s">
        <v>1080</v>
      </c>
      <c r="O107" s="114" t="s">
        <v>1080</v>
      </c>
      <c r="P107" s="114" t="s">
        <v>1080</v>
      </c>
      <c r="Q107" s="114" t="s">
        <v>1080</v>
      </c>
      <c r="R107" s="114"/>
      <c r="S107" s="114" t="s">
        <v>1263</v>
      </c>
      <c r="T107" s="114">
        <v>701.34794999999974</v>
      </c>
      <c r="U107" s="114">
        <v>701.34794999999974</v>
      </c>
      <c r="V107" s="114">
        <v>0</v>
      </c>
      <c r="W107" s="114">
        <v>0</v>
      </c>
      <c r="X107" s="114" t="s">
        <v>1080</v>
      </c>
      <c r="Y107" s="114" t="s">
        <v>1080</v>
      </c>
      <c r="Z107" s="114" t="s">
        <v>1080</v>
      </c>
      <c r="AA107" s="114">
        <v>1453.2180900000001</v>
      </c>
      <c r="AB107" s="114">
        <v>1453.2180900000001</v>
      </c>
      <c r="AC107" s="114">
        <v>0</v>
      </c>
      <c r="AD107" s="114">
        <v>0</v>
      </c>
      <c r="AE107" s="114" t="s">
        <v>1080</v>
      </c>
      <c r="AF107" s="114" t="s">
        <v>1080</v>
      </c>
      <c r="AG107" s="114">
        <v>214</v>
      </c>
      <c r="AH107" s="114">
        <v>274.18799999999999</v>
      </c>
      <c r="AI107" s="114">
        <v>274.18799999999999</v>
      </c>
      <c r="AJ107" s="114">
        <v>0</v>
      </c>
      <c r="AK107" s="114">
        <v>0</v>
      </c>
      <c r="AL107" s="114" t="s">
        <v>1080</v>
      </c>
      <c r="AM107" s="114" t="s">
        <v>1080</v>
      </c>
      <c r="AN107" s="114">
        <v>74</v>
      </c>
      <c r="AO107" s="114">
        <v>661.80600000000004</v>
      </c>
      <c r="AP107" s="114">
        <v>661.80600000000004</v>
      </c>
      <c r="AQ107" s="114">
        <v>0</v>
      </c>
      <c r="AR107" s="114">
        <v>0</v>
      </c>
      <c r="AS107" s="114" t="s">
        <v>1080</v>
      </c>
      <c r="AT107" s="114" t="s">
        <v>1080</v>
      </c>
      <c r="AU107" s="114">
        <v>80</v>
      </c>
      <c r="AV107" s="129">
        <v>605611.6</v>
      </c>
      <c r="AW107" s="129">
        <v>605611.6</v>
      </c>
      <c r="AX107" s="114">
        <v>0</v>
      </c>
      <c r="AY107" s="114">
        <v>0</v>
      </c>
      <c r="AZ107" s="114" t="s">
        <v>1080</v>
      </c>
      <c r="BA107" s="114" t="s">
        <v>1080</v>
      </c>
      <c r="BB107" s="114">
        <v>100</v>
      </c>
    </row>
    <row r="108" spans="1:54" ht="60" x14ac:dyDescent="0.25">
      <c r="B108" s="38" t="s">
        <v>26</v>
      </c>
      <c r="C108" s="193" t="s">
        <v>27</v>
      </c>
      <c r="D108" s="38" t="s">
        <v>1201</v>
      </c>
      <c r="E108" s="38" t="s">
        <v>953</v>
      </c>
      <c r="F108" s="114" t="s">
        <v>24</v>
      </c>
      <c r="G108" s="114" t="s">
        <v>28</v>
      </c>
      <c r="H108" s="114">
        <v>2021</v>
      </c>
      <c r="I108" s="114" t="s">
        <v>1080</v>
      </c>
      <c r="J108" s="114" t="s">
        <v>1080</v>
      </c>
      <c r="K108" s="114" t="s">
        <v>1080</v>
      </c>
      <c r="L108" s="114" t="s">
        <v>1080</v>
      </c>
      <c r="M108" s="114" t="s">
        <v>1080</v>
      </c>
      <c r="N108" s="114" t="s">
        <v>1080</v>
      </c>
      <c r="O108" s="114" t="s">
        <v>1080</v>
      </c>
      <c r="P108" s="114" t="s">
        <v>1177</v>
      </c>
      <c r="Q108" s="114" t="s">
        <v>1080</v>
      </c>
      <c r="R108" s="114"/>
      <c r="S108" s="114" t="s">
        <v>1263</v>
      </c>
      <c r="T108" s="114">
        <v>0</v>
      </c>
      <c r="U108" s="114">
        <v>0</v>
      </c>
      <c r="V108" s="114">
        <v>0</v>
      </c>
      <c r="W108" s="114">
        <v>0</v>
      </c>
      <c r="X108" s="114" t="s">
        <v>1080</v>
      </c>
      <c r="Y108" s="114" t="s">
        <v>1080</v>
      </c>
      <c r="Z108" s="114" t="s">
        <v>1080</v>
      </c>
      <c r="AA108" s="114">
        <v>0</v>
      </c>
      <c r="AB108" s="114">
        <v>0</v>
      </c>
      <c r="AC108" s="114">
        <v>0</v>
      </c>
      <c r="AD108" s="114">
        <v>0</v>
      </c>
      <c r="AE108" s="114" t="s">
        <v>1080</v>
      </c>
      <c r="AF108" s="114" t="s">
        <v>1080</v>
      </c>
      <c r="AG108" s="114" t="s">
        <v>1080</v>
      </c>
      <c r="AH108" s="114">
        <v>0</v>
      </c>
      <c r="AI108" s="114">
        <v>0</v>
      </c>
      <c r="AJ108" s="114">
        <v>53.377499999999998</v>
      </c>
      <c r="AK108" s="114">
        <v>53.377499999999998</v>
      </c>
      <c r="AL108" s="114">
        <v>211</v>
      </c>
      <c r="AM108" s="114">
        <v>211</v>
      </c>
      <c r="AN108" s="114" t="s">
        <v>1080</v>
      </c>
      <c r="AO108" s="114">
        <v>0</v>
      </c>
      <c r="AP108" s="114">
        <v>0</v>
      </c>
      <c r="AQ108" s="114">
        <v>59.4</v>
      </c>
      <c r="AR108" s="114">
        <v>59.4</v>
      </c>
      <c r="AS108" s="114">
        <v>211</v>
      </c>
      <c r="AT108" s="114">
        <v>211</v>
      </c>
      <c r="AU108" s="114" t="s">
        <v>1080</v>
      </c>
      <c r="AV108" s="114">
        <v>0</v>
      </c>
      <c r="AW108" s="114">
        <v>0</v>
      </c>
      <c r="AX108" s="114">
        <v>59.4</v>
      </c>
      <c r="AY108" s="114">
        <v>59.4</v>
      </c>
      <c r="AZ108" s="114">
        <v>211</v>
      </c>
      <c r="BA108" s="114">
        <v>211</v>
      </c>
      <c r="BB108" s="114" t="s">
        <v>1080</v>
      </c>
    </row>
    <row r="109" spans="1:54" ht="45" x14ac:dyDescent="0.25">
      <c r="B109" s="38" t="s">
        <v>26</v>
      </c>
      <c r="C109" s="193" t="s">
        <v>31</v>
      </c>
      <c r="D109" s="38" t="s">
        <v>1202</v>
      </c>
      <c r="E109" s="38" t="s">
        <v>982</v>
      </c>
      <c r="F109" s="114" t="s">
        <v>16</v>
      </c>
      <c r="G109" s="114" t="s">
        <v>20</v>
      </c>
      <c r="H109" s="114" t="s">
        <v>1080</v>
      </c>
      <c r="I109" s="114" t="s">
        <v>1080</v>
      </c>
      <c r="J109" s="114" t="s">
        <v>1080</v>
      </c>
      <c r="K109" s="114" t="s">
        <v>1080</v>
      </c>
      <c r="L109" s="114" t="s">
        <v>1080</v>
      </c>
      <c r="M109" s="114" t="s">
        <v>1080</v>
      </c>
      <c r="N109" s="114" t="s">
        <v>1080</v>
      </c>
      <c r="O109" s="114" t="s">
        <v>1080</v>
      </c>
      <c r="P109" s="114" t="s">
        <v>1177</v>
      </c>
      <c r="Q109" s="114" t="s">
        <v>1080</v>
      </c>
      <c r="R109" s="114"/>
      <c r="S109" s="114" t="s">
        <v>1263</v>
      </c>
      <c r="T109" s="114">
        <v>0</v>
      </c>
      <c r="U109" s="114">
        <v>0</v>
      </c>
      <c r="V109" s="114">
        <v>0</v>
      </c>
      <c r="W109" s="114">
        <v>0</v>
      </c>
      <c r="X109" s="114" t="s">
        <v>1080</v>
      </c>
      <c r="Y109" s="114" t="s">
        <v>1080</v>
      </c>
      <c r="Z109" s="114" t="s">
        <v>1080</v>
      </c>
      <c r="AA109" s="114">
        <v>0</v>
      </c>
      <c r="AB109" s="114">
        <v>0</v>
      </c>
      <c r="AC109" s="114">
        <v>0</v>
      </c>
      <c r="AD109" s="114">
        <v>0</v>
      </c>
      <c r="AE109" s="114" t="s">
        <v>1080</v>
      </c>
      <c r="AF109" s="114" t="s">
        <v>1080</v>
      </c>
      <c r="AG109" s="114" t="s">
        <v>1080</v>
      </c>
      <c r="AH109" s="114">
        <v>0</v>
      </c>
      <c r="AI109" s="114">
        <v>0</v>
      </c>
      <c r="AJ109" s="114">
        <v>53.377499999999998</v>
      </c>
      <c r="AK109" s="114">
        <v>53.377499999999998</v>
      </c>
      <c r="AL109" s="114">
        <v>211</v>
      </c>
      <c r="AM109" s="114">
        <v>211</v>
      </c>
      <c r="AN109" s="114" t="s">
        <v>1080</v>
      </c>
      <c r="AO109" s="114">
        <v>0</v>
      </c>
      <c r="AP109" s="114">
        <v>0</v>
      </c>
      <c r="AQ109" s="114">
        <v>59.4</v>
      </c>
      <c r="AR109" s="114">
        <v>59.4</v>
      </c>
      <c r="AS109" s="114">
        <v>211</v>
      </c>
      <c r="AT109" s="114">
        <v>211</v>
      </c>
      <c r="AU109" s="114" t="s">
        <v>1080</v>
      </c>
      <c r="AV109" s="114">
        <v>0</v>
      </c>
      <c r="AW109" s="114">
        <v>0</v>
      </c>
      <c r="AX109" s="114">
        <v>59.4</v>
      </c>
      <c r="AY109" s="114">
        <v>59.4</v>
      </c>
      <c r="AZ109" s="114">
        <v>211</v>
      </c>
      <c r="BA109" s="114">
        <v>211</v>
      </c>
      <c r="BB109" s="114" t="s">
        <v>1080</v>
      </c>
    </row>
  </sheetData>
  <mergeCells count="28">
    <mergeCell ref="V7:W7"/>
    <mergeCell ref="X7:Y7"/>
    <mergeCell ref="BB7:BB8"/>
    <mergeCell ref="AU7:AU8"/>
    <mergeCell ref="Z7:Z8"/>
    <mergeCell ref="AG7:AG8"/>
    <mergeCell ref="AN7:AN8"/>
    <mergeCell ref="AH7:AI7"/>
    <mergeCell ref="AJ7:AK7"/>
    <mergeCell ref="AL7:AM7"/>
    <mergeCell ref="AC7:AD7"/>
    <mergeCell ref="AE7:AF7"/>
    <mergeCell ref="AV9:BB9"/>
    <mergeCell ref="AO5:BB5"/>
    <mergeCell ref="D4:E4"/>
    <mergeCell ref="AO9:AU9"/>
    <mergeCell ref="AV7:AW7"/>
    <mergeCell ref="AX7:AY7"/>
    <mergeCell ref="AZ7:BA7"/>
    <mergeCell ref="AH9:AN9"/>
    <mergeCell ref="T5:AN5"/>
    <mergeCell ref="AO7:AP7"/>
    <mergeCell ref="AQ7:AR7"/>
    <mergeCell ref="AS7:AT7"/>
    <mergeCell ref="AA7:AB7"/>
    <mergeCell ref="T9:Z9"/>
    <mergeCell ref="AA9:AG9"/>
    <mergeCell ref="T7:U7"/>
  </mergeCells>
  <phoneticPr fontId="11" type="noConversion"/>
  <dataValidations count="2">
    <dataValidation type="custom" operator="greaterThanOrEqual" allowBlank="1" showInputMessage="1" showErrorMessage="1" error="This cell only accepts a number of &quot;NA&quot;_x000a_" sqref="N10:N14 J10:M16 Q19 J17:P19 Q17 H10:I79 J20:M79 H80:R80 Z99:BB104 H81:M109 Z106:AW109 AX105:BB109 T10:BB98">
      <formula1>OR(AND(ISNUMBER(H10), H10&gt;=0), H10 ="NA")</formula1>
    </dataValidation>
    <dataValidation type="list" allowBlank="1" showInputMessage="1" showErrorMessage="1" sqref="R10:R79 R81:R109">
      <formula1>$E$10:$E$97</formula1>
    </dataValidation>
  </dataValidations>
  <pageMargins left="0.7" right="0.7" top="0.75" bottom="0.75" header="0.3" footer="0.3"/>
  <pageSetup paperSize="5" scale="22"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'Quarterly Submission Guide'!$N$10:$N$16</xm:f>
          </x14:formula1>
          <xm:sqref>F10:G14 F106:G109 F21:G97 F99:G104</xm:sqref>
        </x14:dataValidation>
        <x14:dataValidation type="list" allowBlank="1" showInputMessage="1" showErrorMessage="1">
          <x14:formula1>
            <xm:f>'Quarterly Submission Guide'!$K$10:$K$14</xm:f>
          </x14:formula1>
          <xm:sqref>B106:B109 B10:B97 B99:B104</xm:sqref>
        </x14:dataValidation>
        <x14:dataValidation type="list" allowBlank="1" showInputMessage="1" showErrorMessage="1">
          <x14:formula1>
            <xm:f>'Quarterly Submission Guide'!$L$10:$L$19</xm:f>
          </x14:formula1>
          <xm:sqref>C106:C109 C10:C97 C99:C104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3"/>
  <sheetViews>
    <sheetView zoomScale="70" zoomScaleNormal="70" zoomScaleSheetLayoutView="70" zoomScalePageLayoutView="40" workbookViewId="0">
      <selection activeCell="C4" sqref="C4"/>
    </sheetView>
  </sheetViews>
  <sheetFormatPr defaultColWidth="0" defaultRowHeight="15" outlineLevelCol="1" x14ac:dyDescent="0.25"/>
  <cols>
    <col min="1" max="1" width="5.5703125" style="8" customWidth="1"/>
    <col min="2" max="2" width="37.140625" style="1" customWidth="1"/>
    <col min="3" max="3" width="11.140625" style="8" bestFit="1" customWidth="1"/>
    <col min="4" max="4" width="122.140625" style="8" bestFit="1" customWidth="1"/>
    <col min="5" max="8" width="9.42578125" style="8" customWidth="1"/>
    <col min="9" max="9" width="10.140625" style="8" customWidth="1"/>
    <col min="10" max="13" width="9.140625" style="8" customWidth="1"/>
    <col min="14" max="21" width="9.140625" style="8" customWidth="1" outlineLevel="1"/>
    <col min="22" max="22" width="73" style="1" customWidth="1"/>
    <col min="23" max="23" width="52.140625" style="8" customWidth="1"/>
    <col min="24" max="26" width="9.140625" style="8" customWidth="1"/>
    <col min="27" max="16384" width="0" style="8" hidden="1"/>
  </cols>
  <sheetData>
    <row r="1" spans="2:23" ht="15.75" thickBot="1" x14ac:dyDescent="0.3"/>
    <row r="2" spans="2:23" x14ac:dyDescent="0.25">
      <c r="B2" s="14" t="s">
        <v>46</v>
      </c>
      <c r="C2" s="19" t="str">
        <f>IF('Quarterly Submission Guide'!$D$20 = "", "",'Quarterly Submission Guide'!$D$20)</f>
        <v>Bear Valley Electric Service, Inc.</v>
      </c>
      <c r="D2" s="59" t="s">
        <v>51</v>
      </c>
    </row>
    <row r="3" spans="2:23" x14ac:dyDescent="0.25">
      <c r="B3" s="15" t="s">
        <v>52</v>
      </c>
      <c r="C3" s="13">
        <v>1</v>
      </c>
      <c r="D3" s="60" t="s">
        <v>53</v>
      </c>
    </row>
    <row r="4" spans="2:23" ht="15.75" thickBot="1" x14ac:dyDescent="0.3">
      <c r="B4" s="16" t="s">
        <v>50</v>
      </c>
      <c r="C4" s="30">
        <v>44769</v>
      </c>
      <c r="D4" s="58"/>
    </row>
    <row r="5" spans="2:23" x14ac:dyDescent="0.25">
      <c r="M5" s="63"/>
      <c r="N5" s="63" t="s">
        <v>54</v>
      </c>
    </row>
    <row r="6" spans="2:23" ht="18" customHeight="1" x14ac:dyDescent="0.25">
      <c r="B6" s="3" t="s">
        <v>55</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58</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ht="30" x14ac:dyDescent="0.25">
      <c r="B8" s="11" t="s">
        <v>61</v>
      </c>
      <c r="C8" s="9" t="s">
        <v>62</v>
      </c>
      <c r="D8" s="11" t="s">
        <v>63</v>
      </c>
      <c r="E8" s="172">
        <v>210.81</v>
      </c>
      <c r="F8" s="123">
        <v>210.81</v>
      </c>
      <c r="G8" s="123">
        <v>210.81</v>
      </c>
      <c r="H8" s="123">
        <v>210.81</v>
      </c>
      <c r="I8" s="123">
        <v>210.81</v>
      </c>
      <c r="J8" s="151">
        <v>85.02</v>
      </c>
      <c r="K8" s="151">
        <v>0.66</v>
      </c>
      <c r="L8" s="151">
        <v>78.5</v>
      </c>
      <c r="M8" s="152">
        <v>70.83</v>
      </c>
      <c r="N8" s="152">
        <v>84.18</v>
      </c>
      <c r="O8" s="152">
        <v>0.66</v>
      </c>
      <c r="P8" s="152">
        <v>277.44</v>
      </c>
      <c r="Q8" s="151">
        <v>97.83</v>
      </c>
      <c r="R8" s="115">
        <v>83.16</v>
      </c>
      <c r="S8" s="115">
        <v>0</v>
      </c>
      <c r="T8" s="115"/>
      <c r="U8" s="115"/>
      <c r="V8" s="11" t="s">
        <v>64</v>
      </c>
      <c r="W8" s="125"/>
    </row>
    <row r="9" spans="2:23" ht="45" x14ac:dyDescent="0.25">
      <c r="B9" s="35"/>
      <c r="C9" s="36" t="s">
        <v>65</v>
      </c>
      <c r="D9" s="35" t="s">
        <v>66</v>
      </c>
      <c r="E9" s="126" t="s">
        <v>1080</v>
      </c>
      <c r="F9" s="126" t="s">
        <v>1080</v>
      </c>
      <c r="G9" s="126" t="s">
        <v>1080</v>
      </c>
      <c r="H9" s="126" t="s">
        <v>1080</v>
      </c>
      <c r="I9" s="126">
        <v>118.61</v>
      </c>
      <c r="J9" s="152">
        <v>36.92</v>
      </c>
      <c r="K9" s="152">
        <v>0</v>
      </c>
      <c r="L9" s="152">
        <v>8.91</v>
      </c>
      <c r="M9" s="152">
        <v>0</v>
      </c>
      <c r="N9" s="152">
        <v>0</v>
      </c>
      <c r="O9" s="152">
        <v>0</v>
      </c>
      <c r="P9" s="152">
        <v>52.06</v>
      </c>
      <c r="Q9" s="152">
        <v>2.84</v>
      </c>
      <c r="R9" s="119">
        <v>0</v>
      </c>
      <c r="S9" s="119">
        <v>29.58</v>
      </c>
      <c r="T9" s="119"/>
      <c r="U9" s="119"/>
      <c r="V9" s="35" t="s">
        <v>64</v>
      </c>
      <c r="W9" s="170" t="s">
        <v>1081</v>
      </c>
    </row>
    <row r="10" spans="2:23" ht="45" x14ac:dyDescent="0.25">
      <c r="B10" s="35"/>
      <c r="C10" s="36" t="s">
        <v>67</v>
      </c>
      <c r="D10" s="35" t="s">
        <v>68</v>
      </c>
      <c r="E10" s="126" t="s">
        <v>1080</v>
      </c>
      <c r="F10" s="126" t="s">
        <v>1080</v>
      </c>
      <c r="G10" s="126" t="s">
        <v>1080</v>
      </c>
      <c r="H10" s="126" t="s">
        <v>1080</v>
      </c>
      <c r="I10" s="126">
        <v>12</v>
      </c>
      <c r="J10" s="152">
        <v>0</v>
      </c>
      <c r="K10" s="152">
        <v>0</v>
      </c>
      <c r="L10" s="152">
        <v>264.98</v>
      </c>
      <c r="M10" s="152">
        <v>233.51</v>
      </c>
      <c r="N10" s="152">
        <v>0</v>
      </c>
      <c r="O10" s="152">
        <v>0</v>
      </c>
      <c r="P10" s="152">
        <v>289.56</v>
      </c>
      <c r="Q10" s="152">
        <v>0</v>
      </c>
      <c r="R10" s="119">
        <v>0</v>
      </c>
      <c r="S10" s="119">
        <v>0</v>
      </c>
      <c r="T10" s="119"/>
      <c r="U10" s="119"/>
      <c r="V10" s="35" t="s">
        <v>64</v>
      </c>
      <c r="W10" s="170" t="s">
        <v>1081</v>
      </c>
    </row>
    <row r="11" spans="2:23" x14ac:dyDescent="0.25">
      <c r="B11" s="35"/>
      <c r="C11" s="36" t="s">
        <v>69</v>
      </c>
      <c r="D11" s="35" t="s">
        <v>70</v>
      </c>
      <c r="E11" s="126" t="s">
        <v>1080</v>
      </c>
      <c r="F11" s="126" t="s">
        <v>1080</v>
      </c>
      <c r="G11" s="126">
        <v>0</v>
      </c>
      <c r="H11" s="126">
        <v>2</v>
      </c>
      <c r="I11" s="126">
        <v>0</v>
      </c>
      <c r="J11" s="152">
        <v>3</v>
      </c>
      <c r="K11" s="152">
        <v>1</v>
      </c>
      <c r="L11" s="152">
        <v>0</v>
      </c>
      <c r="M11" s="152">
        <v>0</v>
      </c>
      <c r="N11" s="152">
        <v>0</v>
      </c>
      <c r="O11" s="152">
        <v>0</v>
      </c>
      <c r="P11" s="152">
        <v>0</v>
      </c>
      <c r="Q11" s="152">
        <v>0</v>
      </c>
      <c r="R11" s="119">
        <v>0</v>
      </c>
      <c r="S11" s="119">
        <v>0</v>
      </c>
      <c r="T11" s="119"/>
      <c r="U11" s="119"/>
      <c r="V11" s="35" t="s">
        <v>71</v>
      </c>
      <c r="W11" s="127"/>
    </row>
    <row r="12" spans="2:23" x14ac:dyDescent="0.25">
      <c r="B12" s="35"/>
      <c r="C12" s="36" t="s">
        <v>72</v>
      </c>
      <c r="D12" s="35" t="s">
        <v>73</v>
      </c>
      <c r="E12" s="126" t="s">
        <v>1080</v>
      </c>
      <c r="F12" s="126" t="s">
        <v>1080</v>
      </c>
      <c r="G12" s="126">
        <v>0</v>
      </c>
      <c r="H12" s="126">
        <v>4</v>
      </c>
      <c r="I12" s="126">
        <v>3</v>
      </c>
      <c r="J12" s="152">
        <v>2</v>
      </c>
      <c r="K12" s="152">
        <v>0</v>
      </c>
      <c r="L12" s="152">
        <v>2</v>
      </c>
      <c r="M12" s="152">
        <v>0</v>
      </c>
      <c r="N12" s="152">
        <v>0</v>
      </c>
      <c r="O12" s="152">
        <v>0</v>
      </c>
      <c r="P12" s="152">
        <v>0</v>
      </c>
      <c r="Q12" s="152">
        <v>0</v>
      </c>
      <c r="R12" s="119">
        <v>0</v>
      </c>
      <c r="S12" s="119">
        <v>2</v>
      </c>
      <c r="T12" s="119"/>
      <c r="U12" s="119"/>
      <c r="V12" s="35" t="s">
        <v>71</v>
      </c>
      <c r="W12" s="127"/>
    </row>
    <row r="13" spans="2:23" x14ac:dyDescent="0.25">
      <c r="B13" s="35"/>
      <c r="C13" s="36" t="s">
        <v>74</v>
      </c>
      <c r="D13" s="35" t="s">
        <v>75</v>
      </c>
      <c r="E13" s="126" t="s">
        <v>1080</v>
      </c>
      <c r="F13" s="126" t="s">
        <v>1080</v>
      </c>
      <c r="G13" s="126">
        <v>0</v>
      </c>
      <c r="H13" s="126">
        <v>2</v>
      </c>
      <c r="I13" s="126">
        <v>0</v>
      </c>
      <c r="J13" s="152">
        <v>0</v>
      </c>
      <c r="K13" s="152">
        <v>0</v>
      </c>
      <c r="L13" s="152">
        <v>0</v>
      </c>
      <c r="M13" s="152">
        <v>0</v>
      </c>
      <c r="N13" s="152">
        <v>0</v>
      </c>
      <c r="O13" s="152">
        <v>0</v>
      </c>
      <c r="P13" s="152">
        <v>0</v>
      </c>
      <c r="Q13" s="152">
        <v>0</v>
      </c>
      <c r="R13" s="119">
        <v>0</v>
      </c>
      <c r="S13" s="119">
        <v>0</v>
      </c>
      <c r="T13" s="119"/>
      <c r="U13" s="119"/>
      <c r="V13" s="35" t="s">
        <v>71</v>
      </c>
      <c r="W13" s="127"/>
    </row>
    <row r="14" spans="2:23" x14ac:dyDescent="0.25">
      <c r="B14" s="35"/>
      <c r="C14" s="36" t="s">
        <v>76</v>
      </c>
      <c r="D14" s="35" t="s">
        <v>77</v>
      </c>
      <c r="E14" s="126" t="s">
        <v>1080</v>
      </c>
      <c r="F14" s="126" t="s">
        <v>1080</v>
      </c>
      <c r="G14" s="126">
        <v>0</v>
      </c>
      <c r="H14" s="126">
        <v>127</v>
      </c>
      <c r="I14" s="126">
        <v>14</v>
      </c>
      <c r="J14" s="152">
        <v>40</v>
      </c>
      <c r="K14" s="152">
        <v>5</v>
      </c>
      <c r="L14" s="152">
        <v>0</v>
      </c>
      <c r="M14" s="152">
        <v>0</v>
      </c>
      <c r="N14" s="152">
        <v>0</v>
      </c>
      <c r="O14" s="152">
        <v>0</v>
      </c>
      <c r="P14" s="152">
        <v>2</v>
      </c>
      <c r="Q14" s="152">
        <v>1</v>
      </c>
      <c r="R14" s="119">
        <v>1</v>
      </c>
      <c r="S14" s="119">
        <v>0</v>
      </c>
      <c r="T14" s="119"/>
      <c r="U14" s="119"/>
      <c r="V14" s="35" t="s">
        <v>71</v>
      </c>
      <c r="W14" s="127"/>
    </row>
    <row r="15" spans="2:23" x14ac:dyDescent="0.25">
      <c r="B15" s="35"/>
      <c r="C15" s="36" t="s">
        <v>78</v>
      </c>
      <c r="D15" s="35" t="s">
        <v>79</v>
      </c>
      <c r="E15" s="126" t="s">
        <v>1080</v>
      </c>
      <c r="F15" s="126" t="s">
        <v>1080</v>
      </c>
      <c r="G15" s="126">
        <v>0</v>
      </c>
      <c r="H15" s="126">
        <v>307</v>
      </c>
      <c r="I15" s="126">
        <v>248</v>
      </c>
      <c r="J15" s="152">
        <v>14</v>
      </c>
      <c r="K15" s="152">
        <v>1</v>
      </c>
      <c r="L15" s="152">
        <v>38</v>
      </c>
      <c r="M15" s="152">
        <v>0</v>
      </c>
      <c r="N15" s="152">
        <v>1</v>
      </c>
      <c r="O15" s="152">
        <v>0</v>
      </c>
      <c r="P15" s="152">
        <v>3</v>
      </c>
      <c r="Q15" s="152">
        <v>0</v>
      </c>
      <c r="R15" s="119">
        <v>0</v>
      </c>
      <c r="S15" s="119">
        <v>7</v>
      </c>
      <c r="T15" s="119"/>
      <c r="U15" s="119"/>
      <c r="V15" s="35" t="s">
        <v>71</v>
      </c>
      <c r="W15" s="127"/>
    </row>
    <row r="16" spans="2:23" x14ac:dyDescent="0.25">
      <c r="B16" s="35"/>
      <c r="C16" s="36" t="s">
        <v>80</v>
      </c>
      <c r="D16" s="35" t="s">
        <v>81</v>
      </c>
      <c r="E16" s="126" t="s">
        <v>1080</v>
      </c>
      <c r="F16" s="126" t="s">
        <v>1080</v>
      </c>
      <c r="G16" s="126">
        <v>0</v>
      </c>
      <c r="H16" s="126">
        <v>127</v>
      </c>
      <c r="I16" s="126">
        <v>14</v>
      </c>
      <c r="J16" s="152">
        <v>0</v>
      </c>
      <c r="K16" s="152">
        <v>0</v>
      </c>
      <c r="L16" s="152">
        <v>0</v>
      </c>
      <c r="M16" s="152">
        <v>39</v>
      </c>
      <c r="N16" s="152">
        <v>0</v>
      </c>
      <c r="O16" s="152">
        <v>0</v>
      </c>
      <c r="P16" s="152">
        <v>12</v>
      </c>
      <c r="Q16" s="152">
        <v>0</v>
      </c>
      <c r="R16" s="119">
        <v>0</v>
      </c>
      <c r="S16" s="119">
        <v>0</v>
      </c>
      <c r="T16" s="119"/>
      <c r="U16" s="119"/>
      <c r="V16" s="35" t="s">
        <v>71</v>
      </c>
      <c r="W16" s="127"/>
    </row>
    <row r="17" spans="2:23" x14ac:dyDescent="0.25">
      <c r="B17" s="35"/>
      <c r="C17" s="36" t="s">
        <v>82</v>
      </c>
      <c r="D17" s="35" t="s">
        <v>83</v>
      </c>
      <c r="E17" s="126" t="s">
        <v>1080</v>
      </c>
      <c r="F17" s="126" t="s">
        <v>1080</v>
      </c>
      <c r="G17" s="126">
        <v>668</v>
      </c>
      <c r="H17" s="126">
        <v>271</v>
      </c>
      <c r="I17" s="126">
        <v>329</v>
      </c>
      <c r="J17" s="152">
        <v>9</v>
      </c>
      <c r="K17" s="152">
        <v>4</v>
      </c>
      <c r="L17" s="152">
        <v>0</v>
      </c>
      <c r="M17" s="152">
        <v>0</v>
      </c>
      <c r="N17" s="152">
        <v>1</v>
      </c>
      <c r="O17" s="152">
        <v>1</v>
      </c>
      <c r="P17" s="152">
        <v>0</v>
      </c>
      <c r="Q17" s="152">
        <v>3</v>
      </c>
      <c r="R17" s="119">
        <v>27</v>
      </c>
      <c r="S17" s="119">
        <v>0</v>
      </c>
      <c r="T17" s="119"/>
      <c r="U17" s="119"/>
      <c r="V17" s="35" t="s">
        <v>71</v>
      </c>
      <c r="W17" s="127"/>
    </row>
    <row r="18" spans="2:23" x14ac:dyDescent="0.25">
      <c r="B18" s="35"/>
      <c r="C18" s="36" t="s">
        <v>84</v>
      </c>
      <c r="D18" s="35" t="s">
        <v>85</v>
      </c>
      <c r="E18" s="126" t="s">
        <v>1080</v>
      </c>
      <c r="F18" s="126" t="s">
        <v>1080</v>
      </c>
      <c r="G18" s="126">
        <v>0</v>
      </c>
      <c r="H18" s="126">
        <v>61</v>
      </c>
      <c r="I18" s="126">
        <v>134</v>
      </c>
      <c r="J18" s="152">
        <v>328</v>
      </c>
      <c r="K18" s="152">
        <v>0</v>
      </c>
      <c r="L18" s="152">
        <v>289</v>
      </c>
      <c r="M18" s="152">
        <v>0</v>
      </c>
      <c r="N18" s="152">
        <v>45</v>
      </c>
      <c r="O18" s="152">
        <v>0</v>
      </c>
      <c r="P18" s="152">
        <v>93</v>
      </c>
      <c r="Q18" s="152">
        <v>0</v>
      </c>
      <c r="R18" s="119">
        <v>0</v>
      </c>
      <c r="S18" s="119">
        <v>21</v>
      </c>
      <c r="T18" s="119"/>
      <c r="U18" s="119"/>
      <c r="V18" s="35" t="s">
        <v>71</v>
      </c>
      <c r="W18" s="127"/>
    </row>
    <row r="19" spans="2:23" x14ac:dyDescent="0.25">
      <c r="B19" s="35"/>
      <c r="C19" s="36" t="s">
        <v>86</v>
      </c>
      <c r="D19" s="35" t="s">
        <v>87</v>
      </c>
      <c r="E19" s="126" t="s">
        <v>1080</v>
      </c>
      <c r="F19" s="126" t="s">
        <v>1080</v>
      </c>
      <c r="G19" s="126">
        <v>0</v>
      </c>
      <c r="H19" s="126">
        <v>271</v>
      </c>
      <c r="I19" s="126">
        <v>329</v>
      </c>
      <c r="J19" s="152">
        <v>0</v>
      </c>
      <c r="K19" s="152">
        <v>57</v>
      </c>
      <c r="L19" s="152">
        <v>0</v>
      </c>
      <c r="M19" s="152">
        <v>246</v>
      </c>
      <c r="N19" s="152">
        <v>0</v>
      </c>
      <c r="O19" s="152">
        <v>0</v>
      </c>
      <c r="P19" s="152">
        <v>94</v>
      </c>
      <c r="Q19" s="152">
        <v>0</v>
      </c>
      <c r="R19" s="119">
        <v>0</v>
      </c>
      <c r="S19" s="119">
        <v>0</v>
      </c>
      <c r="T19" s="119"/>
      <c r="U19" s="119"/>
      <c r="V19" s="35" t="s">
        <v>71</v>
      </c>
      <c r="W19" s="127"/>
    </row>
    <row r="20" spans="2:23" ht="30" x14ac:dyDescent="0.25">
      <c r="B20" s="35" t="s">
        <v>88</v>
      </c>
      <c r="C20" s="36" t="str">
        <f t="shared" ref="C20:C28" si="0">C8&amp;"ii."</f>
        <v>1.a.ii.</v>
      </c>
      <c r="D20" s="35" t="s">
        <v>89</v>
      </c>
      <c r="E20" s="126">
        <v>210.81</v>
      </c>
      <c r="F20" s="126">
        <v>210.81</v>
      </c>
      <c r="G20" s="126">
        <v>210.81</v>
      </c>
      <c r="H20" s="126">
        <v>210.81</v>
      </c>
      <c r="I20" s="126">
        <v>210.81</v>
      </c>
      <c r="J20" s="152">
        <v>85.02</v>
      </c>
      <c r="K20" s="152">
        <v>0.66</v>
      </c>
      <c r="L20" s="152">
        <v>78.5</v>
      </c>
      <c r="M20" s="152">
        <v>70.83</v>
      </c>
      <c r="N20" s="152">
        <v>84.18</v>
      </c>
      <c r="O20" s="152">
        <v>0.66</v>
      </c>
      <c r="P20" s="152">
        <v>277.44</v>
      </c>
      <c r="Q20" s="152">
        <v>97.83</v>
      </c>
      <c r="R20" s="119">
        <v>83.16</v>
      </c>
      <c r="S20" s="119">
        <v>0</v>
      </c>
      <c r="T20" s="119"/>
      <c r="U20" s="119"/>
      <c r="V20" s="35" t="s">
        <v>64</v>
      </c>
      <c r="W20" s="127"/>
    </row>
    <row r="21" spans="2:23" x14ac:dyDescent="0.25">
      <c r="B21" s="35"/>
      <c r="C21" s="36" t="str">
        <f t="shared" si="0"/>
        <v>1.b.ii.</v>
      </c>
      <c r="D21" s="35" t="s">
        <v>90</v>
      </c>
      <c r="E21" s="126" t="s">
        <v>1080</v>
      </c>
      <c r="F21" s="126" t="s">
        <v>1080</v>
      </c>
      <c r="G21" s="126" t="s">
        <v>1080</v>
      </c>
      <c r="H21" s="126" t="s">
        <v>1080</v>
      </c>
      <c r="I21" s="126">
        <v>118.61</v>
      </c>
      <c r="J21" s="152">
        <v>36.92</v>
      </c>
      <c r="K21" s="152">
        <v>0</v>
      </c>
      <c r="L21" s="152">
        <v>8.91</v>
      </c>
      <c r="M21" s="152">
        <v>0</v>
      </c>
      <c r="N21" s="152">
        <v>0</v>
      </c>
      <c r="O21" s="152">
        <v>0</v>
      </c>
      <c r="P21" s="152">
        <v>52.06</v>
      </c>
      <c r="Q21" s="152">
        <v>2.84</v>
      </c>
      <c r="R21" s="119">
        <v>0</v>
      </c>
      <c r="S21" s="119">
        <v>29.58</v>
      </c>
      <c r="T21" s="119"/>
      <c r="U21" s="119"/>
      <c r="V21" s="35" t="s">
        <v>64</v>
      </c>
      <c r="W21" s="127"/>
    </row>
    <row r="22" spans="2:23" x14ac:dyDescent="0.25">
      <c r="B22" s="35"/>
      <c r="C22" s="36" t="str">
        <f t="shared" si="0"/>
        <v>1.c.ii.</v>
      </c>
      <c r="D22" s="35" t="s">
        <v>91</v>
      </c>
      <c r="E22" s="126" t="s">
        <v>1080</v>
      </c>
      <c r="F22" s="126" t="s">
        <v>1080</v>
      </c>
      <c r="G22" s="126" t="s">
        <v>1080</v>
      </c>
      <c r="H22" s="126" t="s">
        <v>1080</v>
      </c>
      <c r="I22" s="126">
        <v>12</v>
      </c>
      <c r="J22" s="152">
        <v>0</v>
      </c>
      <c r="K22" s="152">
        <v>0</v>
      </c>
      <c r="L22" s="152">
        <v>264.98</v>
      </c>
      <c r="M22" s="152">
        <v>233.51</v>
      </c>
      <c r="N22" s="152">
        <v>0</v>
      </c>
      <c r="O22" s="152">
        <v>0</v>
      </c>
      <c r="P22" s="152">
        <v>289.56</v>
      </c>
      <c r="Q22" s="152">
        <v>0</v>
      </c>
      <c r="R22" s="119">
        <v>0</v>
      </c>
      <c r="S22" s="119">
        <v>0</v>
      </c>
      <c r="T22" s="119"/>
      <c r="U22" s="119"/>
      <c r="V22" s="35" t="s">
        <v>64</v>
      </c>
      <c r="W22" s="127"/>
    </row>
    <row r="23" spans="2:23" x14ac:dyDescent="0.25">
      <c r="B23" s="35"/>
      <c r="C23" s="36" t="str">
        <f t="shared" si="0"/>
        <v>1.d.ii.</v>
      </c>
      <c r="D23" s="35" t="s">
        <v>92</v>
      </c>
      <c r="E23" s="126" t="s">
        <v>1080</v>
      </c>
      <c r="F23" s="126" t="s">
        <v>1080</v>
      </c>
      <c r="G23" s="126">
        <v>0</v>
      </c>
      <c r="H23" s="126">
        <v>2</v>
      </c>
      <c r="I23" s="126">
        <v>0</v>
      </c>
      <c r="J23" s="152">
        <v>3</v>
      </c>
      <c r="K23" s="152">
        <v>1</v>
      </c>
      <c r="L23" s="152">
        <v>0</v>
      </c>
      <c r="M23" s="152">
        <v>0</v>
      </c>
      <c r="N23" s="152">
        <v>0</v>
      </c>
      <c r="O23" s="152">
        <v>0</v>
      </c>
      <c r="P23" s="152">
        <v>0</v>
      </c>
      <c r="Q23" s="152">
        <v>0</v>
      </c>
      <c r="R23" s="119">
        <v>0</v>
      </c>
      <c r="S23" s="119">
        <v>0</v>
      </c>
      <c r="T23" s="119"/>
      <c r="U23" s="119"/>
      <c r="V23" s="35" t="s">
        <v>71</v>
      </c>
      <c r="W23" s="127"/>
    </row>
    <row r="24" spans="2:23" x14ac:dyDescent="0.25">
      <c r="B24" s="35"/>
      <c r="C24" s="36" t="str">
        <f t="shared" si="0"/>
        <v>1.e.ii.</v>
      </c>
      <c r="D24" s="35" t="s">
        <v>93</v>
      </c>
      <c r="E24" s="126" t="s">
        <v>1080</v>
      </c>
      <c r="F24" s="126" t="s">
        <v>1080</v>
      </c>
      <c r="G24" s="126">
        <v>0</v>
      </c>
      <c r="H24" s="126">
        <v>4</v>
      </c>
      <c r="I24" s="126">
        <v>3</v>
      </c>
      <c r="J24" s="152">
        <v>2</v>
      </c>
      <c r="K24" s="152">
        <v>0</v>
      </c>
      <c r="L24" s="152">
        <v>2</v>
      </c>
      <c r="M24" s="152">
        <v>0</v>
      </c>
      <c r="N24" s="152">
        <v>0</v>
      </c>
      <c r="O24" s="152">
        <v>0</v>
      </c>
      <c r="P24" s="152">
        <v>0</v>
      </c>
      <c r="Q24" s="152">
        <v>0</v>
      </c>
      <c r="R24" s="119">
        <v>0</v>
      </c>
      <c r="S24" s="119">
        <v>2</v>
      </c>
      <c r="T24" s="119"/>
      <c r="U24" s="119"/>
      <c r="V24" s="35" t="s">
        <v>71</v>
      </c>
      <c r="W24" s="127"/>
    </row>
    <row r="25" spans="2:23" x14ac:dyDescent="0.25">
      <c r="B25" s="35"/>
      <c r="C25" s="36" t="str">
        <f t="shared" si="0"/>
        <v>1.f.ii.</v>
      </c>
      <c r="D25" s="35" t="s">
        <v>94</v>
      </c>
      <c r="E25" s="126" t="s">
        <v>1080</v>
      </c>
      <c r="F25" s="126" t="s">
        <v>1080</v>
      </c>
      <c r="G25" s="126">
        <v>0</v>
      </c>
      <c r="H25" s="126">
        <v>2</v>
      </c>
      <c r="I25" s="126">
        <v>0</v>
      </c>
      <c r="J25" s="152">
        <v>0</v>
      </c>
      <c r="K25" s="152">
        <v>0</v>
      </c>
      <c r="L25" s="152">
        <v>0</v>
      </c>
      <c r="M25" s="152">
        <v>0</v>
      </c>
      <c r="N25" s="152">
        <v>0</v>
      </c>
      <c r="O25" s="152">
        <v>0</v>
      </c>
      <c r="P25" s="152">
        <v>0</v>
      </c>
      <c r="Q25" s="152">
        <v>0</v>
      </c>
      <c r="R25" s="119">
        <v>0</v>
      </c>
      <c r="S25" s="119">
        <v>0</v>
      </c>
      <c r="T25" s="119"/>
      <c r="U25" s="119"/>
      <c r="V25" s="35" t="s">
        <v>71</v>
      </c>
      <c r="W25" s="127"/>
    </row>
    <row r="26" spans="2:23" x14ac:dyDescent="0.25">
      <c r="B26" s="35"/>
      <c r="C26" s="36" t="str">
        <f t="shared" si="0"/>
        <v>1.g.ii.</v>
      </c>
      <c r="D26" s="35" t="s">
        <v>95</v>
      </c>
      <c r="E26" s="126" t="s">
        <v>1080</v>
      </c>
      <c r="F26" s="126" t="s">
        <v>1080</v>
      </c>
      <c r="G26" s="126">
        <v>0</v>
      </c>
      <c r="H26" s="126">
        <v>127</v>
      </c>
      <c r="I26" s="126">
        <v>14</v>
      </c>
      <c r="J26" s="152">
        <v>40</v>
      </c>
      <c r="K26" s="152">
        <v>5</v>
      </c>
      <c r="L26" s="152">
        <v>0</v>
      </c>
      <c r="M26" s="152">
        <v>0</v>
      </c>
      <c r="N26" s="152">
        <v>0</v>
      </c>
      <c r="O26" s="152">
        <v>0</v>
      </c>
      <c r="P26" s="152">
        <v>2</v>
      </c>
      <c r="Q26" s="152">
        <v>1</v>
      </c>
      <c r="R26" s="119">
        <v>1</v>
      </c>
      <c r="S26" s="119">
        <v>0</v>
      </c>
      <c r="T26" s="119"/>
      <c r="U26" s="119"/>
      <c r="V26" s="35" t="s">
        <v>71</v>
      </c>
      <c r="W26" s="127"/>
    </row>
    <row r="27" spans="2:23" x14ac:dyDescent="0.25">
      <c r="B27" s="35"/>
      <c r="C27" s="36" t="str">
        <f t="shared" si="0"/>
        <v>1.h.ii.</v>
      </c>
      <c r="D27" s="35" t="s">
        <v>96</v>
      </c>
      <c r="E27" s="126" t="s">
        <v>1080</v>
      </c>
      <c r="F27" s="126" t="s">
        <v>1080</v>
      </c>
      <c r="G27" s="126">
        <v>0</v>
      </c>
      <c r="H27" s="126">
        <v>307</v>
      </c>
      <c r="I27" s="126">
        <v>248</v>
      </c>
      <c r="J27" s="152">
        <v>14</v>
      </c>
      <c r="K27" s="152">
        <v>1</v>
      </c>
      <c r="L27" s="152">
        <v>38</v>
      </c>
      <c r="M27" s="152">
        <v>0</v>
      </c>
      <c r="N27" s="152">
        <v>1</v>
      </c>
      <c r="O27" s="152">
        <v>0</v>
      </c>
      <c r="P27" s="152">
        <v>3</v>
      </c>
      <c r="Q27" s="152">
        <v>0</v>
      </c>
      <c r="R27" s="119">
        <v>0</v>
      </c>
      <c r="S27" s="119">
        <v>7</v>
      </c>
      <c r="T27" s="119"/>
      <c r="U27" s="119"/>
      <c r="V27" s="35" t="s">
        <v>71</v>
      </c>
      <c r="W27" s="127"/>
    </row>
    <row r="28" spans="2:23" x14ac:dyDescent="0.25">
      <c r="B28" s="35"/>
      <c r="C28" s="36" t="str">
        <f t="shared" si="0"/>
        <v>1.i.ii.</v>
      </c>
      <c r="D28" s="35" t="s">
        <v>97</v>
      </c>
      <c r="E28" s="126" t="s">
        <v>1080</v>
      </c>
      <c r="F28" s="126" t="s">
        <v>1080</v>
      </c>
      <c r="G28" s="126">
        <v>0</v>
      </c>
      <c r="H28" s="126">
        <v>127</v>
      </c>
      <c r="I28" s="126">
        <v>14</v>
      </c>
      <c r="J28" s="152">
        <v>0</v>
      </c>
      <c r="K28" s="152">
        <v>0</v>
      </c>
      <c r="L28" s="152">
        <v>0</v>
      </c>
      <c r="M28" s="152">
        <v>39</v>
      </c>
      <c r="N28" s="152">
        <v>0</v>
      </c>
      <c r="O28" s="152">
        <v>0</v>
      </c>
      <c r="P28" s="152">
        <v>12</v>
      </c>
      <c r="Q28" s="152">
        <v>0</v>
      </c>
      <c r="R28" s="119">
        <v>0</v>
      </c>
      <c r="S28" s="119">
        <v>0</v>
      </c>
      <c r="T28" s="119"/>
      <c r="U28" s="119"/>
      <c r="V28" s="35" t="s">
        <v>71</v>
      </c>
      <c r="W28" s="127"/>
    </row>
    <row r="29" spans="2:23" x14ac:dyDescent="0.25">
      <c r="B29" s="35"/>
      <c r="C29" s="36" t="str">
        <f t="shared" ref="C29:C31" si="1">C17&amp;"ii."</f>
        <v>1.j.ii.</v>
      </c>
      <c r="D29" s="35" t="s">
        <v>98</v>
      </c>
      <c r="E29" s="126" t="s">
        <v>1080</v>
      </c>
      <c r="F29" s="126" t="s">
        <v>1080</v>
      </c>
      <c r="G29" s="126">
        <v>668</v>
      </c>
      <c r="H29" s="126">
        <v>271</v>
      </c>
      <c r="I29" s="126">
        <v>329</v>
      </c>
      <c r="J29" s="152">
        <v>9</v>
      </c>
      <c r="K29" s="152">
        <v>4</v>
      </c>
      <c r="L29" s="152">
        <v>0</v>
      </c>
      <c r="M29" s="152">
        <v>0</v>
      </c>
      <c r="N29" s="152">
        <v>1</v>
      </c>
      <c r="O29" s="152">
        <v>1</v>
      </c>
      <c r="P29" s="152">
        <v>0</v>
      </c>
      <c r="Q29" s="152">
        <v>3</v>
      </c>
      <c r="R29" s="119">
        <v>27</v>
      </c>
      <c r="S29" s="119">
        <v>0</v>
      </c>
      <c r="T29" s="119"/>
      <c r="U29" s="119"/>
      <c r="V29" s="35" t="s">
        <v>71</v>
      </c>
      <c r="W29" s="127"/>
    </row>
    <row r="30" spans="2:23" x14ac:dyDescent="0.25">
      <c r="B30" s="35"/>
      <c r="C30" s="36" t="str">
        <f t="shared" si="1"/>
        <v>1.k.ii.</v>
      </c>
      <c r="D30" s="35" t="s">
        <v>99</v>
      </c>
      <c r="E30" s="126" t="s">
        <v>1080</v>
      </c>
      <c r="F30" s="126" t="s">
        <v>1080</v>
      </c>
      <c r="G30" s="126">
        <v>0</v>
      </c>
      <c r="H30" s="126">
        <v>61</v>
      </c>
      <c r="I30" s="126">
        <v>134</v>
      </c>
      <c r="J30" s="152">
        <v>328</v>
      </c>
      <c r="K30" s="152">
        <v>0</v>
      </c>
      <c r="L30" s="152">
        <v>289</v>
      </c>
      <c r="M30" s="152">
        <v>0</v>
      </c>
      <c r="N30" s="152">
        <v>45</v>
      </c>
      <c r="O30" s="152">
        <v>0</v>
      </c>
      <c r="P30" s="152">
        <v>93</v>
      </c>
      <c r="Q30" s="152">
        <v>0</v>
      </c>
      <c r="R30" s="119">
        <v>0</v>
      </c>
      <c r="S30" s="119">
        <v>21</v>
      </c>
      <c r="T30" s="119"/>
      <c r="U30" s="119"/>
      <c r="V30" s="35" t="s">
        <v>71</v>
      </c>
      <c r="W30" s="127"/>
    </row>
    <row r="31" spans="2:23" x14ac:dyDescent="0.25">
      <c r="B31" s="35"/>
      <c r="C31" s="36" t="str">
        <f t="shared" si="1"/>
        <v>1.l.ii.</v>
      </c>
      <c r="D31" s="35" t="s">
        <v>100</v>
      </c>
      <c r="E31" s="126" t="s">
        <v>1080</v>
      </c>
      <c r="F31" s="126" t="s">
        <v>1080</v>
      </c>
      <c r="G31" s="126">
        <v>0</v>
      </c>
      <c r="H31" s="126">
        <v>271</v>
      </c>
      <c r="I31" s="126">
        <v>329</v>
      </c>
      <c r="J31" s="152">
        <v>0</v>
      </c>
      <c r="K31" s="152">
        <v>57</v>
      </c>
      <c r="L31" s="152">
        <v>0</v>
      </c>
      <c r="M31" s="152">
        <v>246</v>
      </c>
      <c r="N31" s="152">
        <v>0</v>
      </c>
      <c r="O31" s="152">
        <v>0</v>
      </c>
      <c r="P31" s="152">
        <v>94</v>
      </c>
      <c r="Q31" s="152">
        <v>0</v>
      </c>
      <c r="R31" s="119">
        <v>0</v>
      </c>
      <c r="S31" s="119">
        <v>0</v>
      </c>
      <c r="T31" s="119"/>
      <c r="U31" s="119"/>
      <c r="V31" s="35" t="s">
        <v>71</v>
      </c>
      <c r="W31" s="127"/>
    </row>
    <row r="32" spans="2:23" ht="30" x14ac:dyDescent="0.25">
      <c r="B32" s="12" t="s">
        <v>101</v>
      </c>
      <c r="C32" s="10" t="str">
        <f t="shared" ref="C32:C43" si="2">C8&amp;"iii."</f>
        <v>1.a.iii.</v>
      </c>
      <c r="D32" s="12" t="s">
        <v>102</v>
      </c>
      <c r="E32" s="129" t="s">
        <v>1080</v>
      </c>
      <c r="F32" s="129" t="s">
        <v>1080</v>
      </c>
      <c r="G32" s="129" t="s">
        <v>1080</v>
      </c>
      <c r="H32" s="129" t="s">
        <v>1080</v>
      </c>
      <c r="I32" s="129" t="s">
        <v>1080</v>
      </c>
      <c r="J32" s="153" t="s">
        <v>1080</v>
      </c>
      <c r="K32" s="153" t="s">
        <v>1080</v>
      </c>
      <c r="L32" s="153" t="s">
        <v>1080</v>
      </c>
      <c r="M32" s="152" t="s">
        <v>1080</v>
      </c>
      <c r="N32" s="152" t="s">
        <v>1080</v>
      </c>
      <c r="O32" s="152" t="s">
        <v>1080</v>
      </c>
      <c r="P32" s="152" t="s">
        <v>1080</v>
      </c>
      <c r="Q32" s="152" t="s">
        <v>1080</v>
      </c>
      <c r="R32" s="152" t="s">
        <v>1080</v>
      </c>
      <c r="S32" s="152" t="s">
        <v>1080</v>
      </c>
      <c r="T32" s="116"/>
      <c r="U32" s="116"/>
      <c r="V32" s="35" t="s">
        <v>64</v>
      </c>
      <c r="W32" s="130" t="s">
        <v>1082</v>
      </c>
    </row>
    <row r="33" spans="2:23" x14ac:dyDescent="0.25">
      <c r="B33" s="12"/>
      <c r="C33" s="10" t="str">
        <f t="shared" si="2"/>
        <v>1.b.iii.</v>
      </c>
      <c r="D33" s="12" t="s">
        <v>103</v>
      </c>
      <c r="E33" s="129" t="s">
        <v>1080</v>
      </c>
      <c r="F33" s="129" t="s">
        <v>1080</v>
      </c>
      <c r="G33" s="129" t="s">
        <v>1080</v>
      </c>
      <c r="H33" s="129" t="s">
        <v>1080</v>
      </c>
      <c r="I33" s="129" t="s">
        <v>1080</v>
      </c>
      <c r="J33" s="153" t="s">
        <v>1080</v>
      </c>
      <c r="K33" s="153" t="s">
        <v>1080</v>
      </c>
      <c r="L33" s="153" t="s">
        <v>1080</v>
      </c>
      <c r="M33" s="152" t="s">
        <v>1080</v>
      </c>
      <c r="N33" s="152" t="s">
        <v>1080</v>
      </c>
      <c r="O33" s="152" t="s">
        <v>1080</v>
      </c>
      <c r="P33" s="152" t="s">
        <v>1080</v>
      </c>
      <c r="Q33" s="152" t="s">
        <v>1080</v>
      </c>
      <c r="R33" s="152" t="s">
        <v>1080</v>
      </c>
      <c r="S33" s="152" t="s">
        <v>1080</v>
      </c>
      <c r="T33" s="116"/>
      <c r="U33" s="116"/>
      <c r="V33" s="35" t="s">
        <v>64</v>
      </c>
      <c r="W33" s="130" t="s">
        <v>1082</v>
      </c>
    </row>
    <row r="34" spans="2:23" x14ac:dyDescent="0.25">
      <c r="B34" s="12"/>
      <c r="C34" s="10" t="str">
        <f t="shared" si="2"/>
        <v>1.c.iii.</v>
      </c>
      <c r="D34" s="12" t="s">
        <v>104</v>
      </c>
      <c r="E34" s="129" t="s">
        <v>1080</v>
      </c>
      <c r="F34" s="129" t="s">
        <v>1080</v>
      </c>
      <c r="G34" s="129" t="s">
        <v>1080</v>
      </c>
      <c r="H34" s="129" t="s">
        <v>1080</v>
      </c>
      <c r="I34" s="129" t="s">
        <v>1080</v>
      </c>
      <c r="J34" s="153" t="s">
        <v>1080</v>
      </c>
      <c r="K34" s="153" t="s">
        <v>1080</v>
      </c>
      <c r="L34" s="153" t="s">
        <v>1080</v>
      </c>
      <c r="M34" s="152" t="s">
        <v>1080</v>
      </c>
      <c r="N34" s="152" t="s">
        <v>1080</v>
      </c>
      <c r="O34" s="152" t="s">
        <v>1080</v>
      </c>
      <c r="P34" s="152" t="s">
        <v>1080</v>
      </c>
      <c r="Q34" s="152" t="s">
        <v>1080</v>
      </c>
      <c r="R34" s="152" t="s">
        <v>1080</v>
      </c>
      <c r="S34" s="152" t="s">
        <v>1080</v>
      </c>
      <c r="T34" s="116"/>
      <c r="U34" s="116"/>
      <c r="V34" s="35" t="s">
        <v>64</v>
      </c>
      <c r="W34" s="130" t="s">
        <v>1082</v>
      </c>
    </row>
    <row r="35" spans="2:23" x14ac:dyDescent="0.25">
      <c r="B35" s="12"/>
      <c r="C35" s="10" t="str">
        <f t="shared" si="2"/>
        <v>1.d.iii.</v>
      </c>
      <c r="D35" s="12" t="s">
        <v>105</v>
      </c>
      <c r="E35" s="129" t="s">
        <v>1080</v>
      </c>
      <c r="F35" s="129" t="s">
        <v>1080</v>
      </c>
      <c r="G35" s="129" t="s">
        <v>1080</v>
      </c>
      <c r="H35" s="129" t="s">
        <v>1080</v>
      </c>
      <c r="I35" s="129" t="s">
        <v>1080</v>
      </c>
      <c r="J35" s="153" t="s">
        <v>1080</v>
      </c>
      <c r="K35" s="153" t="s">
        <v>1080</v>
      </c>
      <c r="L35" s="153" t="s">
        <v>1080</v>
      </c>
      <c r="M35" s="152" t="s">
        <v>1080</v>
      </c>
      <c r="N35" s="152" t="s">
        <v>1080</v>
      </c>
      <c r="O35" s="152" t="s">
        <v>1080</v>
      </c>
      <c r="P35" s="152" t="s">
        <v>1080</v>
      </c>
      <c r="Q35" s="152" t="s">
        <v>1080</v>
      </c>
      <c r="R35" s="152" t="s">
        <v>1080</v>
      </c>
      <c r="S35" s="152" t="s">
        <v>1080</v>
      </c>
      <c r="T35" s="116"/>
      <c r="U35" s="116"/>
      <c r="V35" s="35" t="s">
        <v>71</v>
      </c>
      <c r="W35" s="130" t="s">
        <v>1082</v>
      </c>
    </row>
    <row r="36" spans="2:23" x14ac:dyDescent="0.25">
      <c r="B36" s="12"/>
      <c r="C36" s="10" t="str">
        <f t="shared" si="2"/>
        <v>1.e.iii.</v>
      </c>
      <c r="D36" s="12" t="s">
        <v>106</v>
      </c>
      <c r="E36" s="129" t="s">
        <v>1080</v>
      </c>
      <c r="F36" s="129" t="s">
        <v>1080</v>
      </c>
      <c r="G36" s="129" t="s">
        <v>1080</v>
      </c>
      <c r="H36" s="129" t="s">
        <v>1080</v>
      </c>
      <c r="I36" s="129" t="s">
        <v>1080</v>
      </c>
      <c r="J36" s="153" t="s">
        <v>1080</v>
      </c>
      <c r="K36" s="153" t="s">
        <v>1080</v>
      </c>
      <c r="L36" s="153" t="s">
        <v>1080</v>
      </c>
      <c r="M36" s="152" t="s">
        <v>1080</v>
      </c>
      <c r="N36" s="152" t="s">
        <v>1080</v>
      </c>
      <c r="O36" s="152" t="s">
        <v>1080</v>
      </c>
      <c r="P36" s="152" t="s">
        <v>1080</v>
      </c>
      <c r="Q36" s="152" t="s">
        <v>1080</v>
      </c>
      <c r="R36" s="152" t="s">
        <v>1080</v>
      </c>
      <c r="S36" s="152" t="s">
        <v>1080</v>
      </c>
      <c r="T36" s="116"/>
      <c r="U36" s="116"/>
      <c r="V36" s="35" t="s">
        <v>71</v>
      </c>
      <c r="W36" s="130" t="s">
        <v>1082</v>
      </c>
    </row>
    <row r="37" spans="2:23" x14ac:dyDescent="0.25">
      <c r="B37" s="12"/>
      <c r="C37" s="10" t="str">
        <f t="shared" si="2"/>
        <v>1.f.iii.</v>
      </c>
      <c r="D37" s="12" t="s">
        <v>107</v>
      </c>
      <c r="E37" s="129" t="s">
        <v>1080</v>
      </c>
      <c r="F37" s="129" t="s">
        <v>1080</v>
      </c>
      <c r="G37" s="129" t="s">
        <v>1080</v>
      </c>
      <c r="H37" s="129" t="s">
        <v>1080</v>
      </c>
      <c r="I37" s="129" t="s">
        <v>1080</v>
      </c>
      <c r="J37" s="153" t="s">
        <v>1080</v>
      </c>
      <c r="K37" s="153" t="s">
        <v>1080</v>
      </c>
      <c r="L37" s="153" t="s">
        <v>1080</v>
      </c>
      <c r="M37" s="152" t="s">
        <v>1080</v>
      </c>
      <c r="N37" s="152" t="s">
        <v>1080</v>
      </c>
      <c r="O37" s="152" t="s">
        <v>1080</v>
      </c>
      <c r="P37" s="152" t="s">
        <v>1080</v>
      </c>
      <c r="Q37" s="152" t="s">
        <v>1080</v>
      </c>
      <c r="R37" s="152" t="s">
        <v>1080</v>
      </c>
      <c r="S37" s="152" t="s">
        <v>1080</v>
      </c>
      <c r="T37" s="116"/>
      <c r="U37" s="116"/>
      <c r="V37" s="35" t="s">
        <v>71</v>
      </c>
      <c r="W37" s="130" t="s">
        <v>1082</v>
      </c>
    </row>
    <row r="38" spans="2:23" x14ac:dyDescent="0.25">
      <c r="B38" s="12"/>
      <c r="C38" s="10" t="str">
        <f t="shared" si="2"/>
        <v>1.g.iii.</v>
      </c>
      <c r="D38" s="12" t="s">
        <v>108</v>
      </c>
      <c r="E38" s="129" t="s">
        <v>1080</v>
      </c>
      <c r="F38" s="129" t="s">
        <v>1080</v>
      </c>
      <c r="G38" s="129" t="s">
        <v>1080</v>
      </c>
      <c r="H38" s="129" t="s">
        <v>1080</v>
      </c>
      <c r="I38" s="129" t="s">
        <v>1080</v>
      </c>
      <c r="J38" s="153" t="s">
        <v>1080</v>
      </c>
      <c r="K38" s="153" t="s">
        <v>1080</v>
      </c>
      <c r="L38" s="153" t="s">
        <v>1080</v>
      </c>
      <c r="M38" s="152" t="s">
        <v>1080</v>
      </c>
      <c r="N38" s="152" t="s">
        <v>1080</v>
      </c>
      <c r="O38" s="152" t="s">
        <v>1080</v>
      </c>
      <c r="P38" s="152" t="s">
        <v>1080</v>
      </c>
      <c r="Q38" s="152" t="s">
        <v>1080</v>
      </c>
      <c r="R38" s="152" t="s">
        <v>1080</v>
      </c>
      <c r="S38" s="152" t="s">
        <v>1080</v>
      </c>
      <c r="T38" s="116"/>
      <c r="U38" s="116"/>
      <c r="V38" s="35" t="s">
        <v>71</v>
      </c>
      <c r="W38" s="130" t="s">
        <v>1082</v>
      </c>
    </row>
    <row r="39" spans="2:23" x14ac:dyDescent="0.25">
      <c r="B39" s="12"/>
      <c r="C39" s="10" t="str">
        <f t="shared" si="2"/>
        <v>1.h.iii.</v>
      </c>
      <c r="D39" s="12" t="s">
        <v>109</v>
      </c>
      <c r="E39" s="129" t="s">
        <v>1080</v>
      </c>
      <c r="F39" s="129" t="s">
        <v>1080</v>
      </c>
      <c r="G39" s="129" t="s">
        <v>1080</v>
      </c>
      <c r="H39" s="129" t="s">
        <v>1080</v>
      </c>
      <c r="I39" s="129" t="s">
        <v>1080</v>
      </c>
      <c r="J39" s="153" t="s">
        <v>1080</v>
      </c>
      <c r="K39" s="153" t="s">
        <v>1080</v>
      </c>
      <c r="L39" s="153" t="s">
        <v>1080</v>
      </c>
      <c r="M39" s="152" t="s">
        <v>1080</v>
      </c>
      <c r="N39" s="152" t="s">
        <v>1080</v>
      </c>
      <c r="O39" s="152" t="s">
        <v>1080</v>
      </c>
      <c r="P39" s="152" t="s">
        <v>1080</v>
      </c>
      <c r="Q39" s="152" t="s">
        <v>1080</v>
      </c>
      <c r="R39" s="152" t="s">
        <v>1080</v>
      </c>
      <c r="S39" s="152" t="s">
        <v>1080</v>
      </c>
      <c r="T39" s="116"/>
      <c r="U39" s="116"/>
      <c r="V39" s="35" t="s">
        <v>71</v>
      </c>
      <c r="W39" s="130" t="s">
        <v>1082</v>
      </c>
    </row>
    <row r="40" spans="2:23" x14ac:dyDescent="0.25">
      <c r="B40" s="12"/>
      <c r="C40" s="10" t="str">
        <f t="shared" si="2"/>
        <v>1.i.iii.</v>
      </c>
      <c r="D40" s="12" t="s">
        <v>110</v>
      </c>
      <c r="E40" s="129" t="s">
        <v>1080</v>
      </c>
      <c r="F40" s="129" t="s">
        <v>1080</v>
      </c>
      <c r="G40" s="129" t="s">
        <v>1080</v>
      </c>
      <c r="H40" s="129" t="s">
        <v>1080</v>
      </c>
      <c r="I40" s="129" t="s">
        <v>1080</v>
      </c>
      <c r="J40" s="153" t="s">
        <v>1080</v>
      </c>
      <c r="K40" s="153" t="s">
        <v>1080</v>
      </c>
      <c r="L40" s="153" t="s">
        <v>1080</v>
      </c>
      <c r="M40" s="152" t="s">
        <v>1080</v>
      </c>
      <c r="N40" s="152" t="s">
        <v>1080</v>
      </c>
      <c r="O40" s="152" t="s">
        <v>1080</v>
      </c>
      <c r="P40" s="152" t="s">
        <v>1080</v>
      </c>
      <c r="Q40" s="152" t="s">
        <v>1080</v>
      </c>
      <c r="R40" s="152" t="s">
        <v>1080</v>
      </c>
      <c r="S40" s="152" t="s">
        <v>1080</v>
      </c>
      <c r="T40" s="116"/>
      <c r="U40" s="116"/>
      <c r="V40" s="35" t="s">
        <v>71</v>
      </c>
      <c r="W40" s="130" t="s">
        <v>1082</v>
      </c>
    </row>
    <row r="41" spans="2:23" x14ac:dyDescent="0.25">
      <c r="B41" s="12"/>
      <c r="C41" s="10" t="str">
        <f t="shared" si="2"/>
        <v>1.j.iii.</v>
      </c>
      <c r="D41" s="12" t="s">
        <v>111</v>
      </c>
      <c r="E41" s="129" t="s">
        <v>1080</v>
      </c>
      <c r="F41" s="129" t="s">
        <v>1080</v>
      </c>
      <c r="G41" s="129" t="s">
        <v>1080</v>
      </c>
      <c r="H41" s="129" t="s">
        <v>1080</v>
      </c>
      <c r="I41" s="129" t="s">
        <v>1080</v>
      </c>
      <c r="J41" s="153" t="s">
        <v>1080</v>
      </c>
      <c r="K41" s="153" t="s">
        <v>1080</v>
      </c>
      <c r="L41" s="153" t="s">
        <v>1080</v>
      </c>
      <c r="M41" s="152" t="s">
        <v>1080</v>
      </c>
      <c r="N41" s="152" t="s">
        <v>1080</v>
      </c>
      <c r="O41" s="152" t="s">
        <v>1080</v>
      </c>
      <c r="P41" s="152" t="s">
        <v>1080</v>
      </c>
      <c r="Q41" s="152" t="s">
        <v>1080</v>
      </c>
      <c r="R41" s="152" t="s">
        <v>1080</v>
      </c>
      <c r="S41" s="152" t="s">
        <v>1080</v>
      </c>
      <c r="T41" s="116"/>
      <c r="U41" s="116"/>
      <c r="V41" s="35" t="s">
        <v>71</v>
      </c>
      <c r="W41" s="130" t="s">
        <v>1082</v>
      </c>
    </row>
    <row r="42" spans="2:23" x14ac:dyDescent="0.25">
      <c r="B42" s="12"/>
      <c r="C42" s="10" t="str">
        <f t="shared" si="2"/>
        <v>1.k.iii.</v>
      </c>
      <c r="D42" s="12" t="s">
        <v>112</v>
      </c>
      <c r="E42" s="129" t="s">
        <v>1080</v>
      </c>
      <c r="F42" s="129" t="s">
        <v>1080</v>
      </c>
      <c r="G42" s="129" t="s">
        <v>1080</v>
      </c>
      <c r="H42" s="129" t="s">
        <v>1080</v>
      </c>
      <c r="I42" s="129" t="s">
        <v>1080</v>
      </c>
      <c r="J42" s="153" t="s">
        <v>1080</v>
      </c>
      <c r="K42" s="153" t="s">
        <v>1080</v>
      </c>
      <c r="L42" s="153" t="s">
        <v>1080</v>
      </c>
      <c r="M42" s="152" t="s">
        <v>1080</v>
      </c>
      <c r="N42" s="152" t="s">
        <v>1080</v>
      </c>
      <c r="O42" s="152" t="s">
        <v>1080</v>
      </c>
      <c r="P42" s="152" t="s">
        <v>1080</v>
      </c>
      <c r="Q42" s="152" t="s">
        <v>1080</v>
      </c>
      <c r="R42" s="152" t="s">
        <v>1080</v>
      </c>
      <c r="S42" s="152" t="s">
        <v>1080</v>
      </c>
      <c r="T42" s="116"/>
      <c r="U42" s="116"/>
      <c r="V42" s="35" t="s">
        <v>71</v>
      </c>
      <c r="W42" s="130" t="s">
        <v>1082</v>
      </c>
    </row>
    <row r="43" spans="2:23" x14ac:dyDescent="0.25">
      <c r="B43" s="12"/>
      <c r="C43" s="10" t="str">
        <f t="shared" si="2"/>
        <v>1.l.iii.</v>
      </c>
      <c r="D43" s="12" t="s">
        <v>87</v>
      </c>
      <c r="E43" s="129" t="s">
        <v>1080</v>
      </c>
      <c r="F43" s="129" t="s">
        <v>1080</v>
      </c>
      <c r="G43" s="129" t="s">
        <v>1080</v>
      </c>
      <c r="H43" s="129" t="s">
        <v>1080</v>
      </c>
      <c r="I43" s="129" t="s">
        <v>1080</v>
      </c>
      <c r="J43" s="153" t="s">
        <v>1080</v>
      </c>
      <c r="K43" s="153" t="s">
        <v>1080</v>
      </c>
      <c r="L43" s="153" t="s">
        <v>1080</v>
      </c>
      <c r="M43" s="152" t="s">
        <v>1080</v>
      </c>
      <c r="N43" s="152" t="s">
        <v>1080</v>
      </c>
      <c r="O43" s="152" t="s">
        <v>1080</v>
      </c>
      <c r="P43" s="152" t="s">
        <v>1080</v>
      </c>
      <c r="Q43" s="152" t="s">
        <v>1080</v>
      </c>
      <c r="R43" s="152" t="s">
        <v>1080</v>
      </c>
      <c r="S43" s="152" t="s">
        <v>1080</v>
      </c>
      <c r="T43" s="116"/>
      <c r="U43" s="116"/>
      <c r="V43" s="35" t="s">
        <v>71</v>
      </c>
      <c r="W43" s="130" t="s">
        <v>1082</v>
      </c>
    </row>
    <row r="44" spans="2:23" ht="30" x14ac:dyDescent="0.25">
      <c r="B44" s="12" t="s">
        <v>113</v>
      </c>
      <c r="C44" s="10" t="str">
        <f t="shared" ref="C44:C52" si="3">C8&amp;"iv."</f>
        <v>1.a.iv.</v>
      </c>
      <c r="D44" s="12" t="s">
        <v>114</v>
      </c>
      <c r="E44" s="129" t="s">
        <v>1080</v>
      </c>
      <c r="F44" s="129" t="s">
        <v>1080</v>
      </c>
      <c r="G44" s="129" t="s">
        <v>1080</v>
      </c>
      <c r="H44" s="129" t="s">
        <v>1080</v>
      </c>
      <c r="I44" s="129" t="s">
        <v>1080</v>
      </c>
      <c r="J44" s="153" t="s">
        <v>1080</v>
      </c>
      <c r="K44" s="153" t="s">
        <v>1080</v>
      </c>
      <c r="L44" s="153" t="s">
        <v>1080</v>
      </c>
      <c r="M44" s="152" t="s">
        <v>1080</v>
      </c>
      <c r="N44" s="152" t="s">
        <v>1080</v>
      </c>
      <c r="O44" s="152" t="s">
        <v>1080</v>
      </c>
      <c r="P44" s="152" t="s">
        <v>1080</v>
      </c>
      <c r="Q44" s="152" t="s">
        <v>1080</v>
      </c>
      <c r="R44" s="152" t="s">
        <v>1080</v>
      </c>
      <c r="S44" s="152" t="s">
        <v>1080</v>
      </c>
      <c r="T44" s="116"/>
      <c r="U44" s="116"/>
      <c r="V44" s="35" t="s">
        <v>64</v>
      </c>
      <c r="W44" s="130" t="s">
        <v>1082</v>
      </c>
    </row>
    <row r="45" spans="2:23" x14ac:dyDescent="0.25">
      <c r="B45" s="12"/>
      <c r="C45" s="10" t="str">
        <f t="shared" si="3"/>
        <v>1.b.iv.</v>
      </c>
      <c r="D45" s="12" t="s">
        <v>115</v>
      </c>
      <c r="E45" s="129" t="s">
        <v>1080</v>
      </c>
      <c r="F45" s="129" t="s">
        <v>1080</v>
      </c>
      <c r="G45" s="129" t="s">
        <v>1080</v>
      </c>
      <c r="H45" s="129" t="s">
        <v>1080</v>
      </c>
      <c r="I45" s="129" t="s">
        <v>1080</v>
      </c>
      <c r="J45" s="153" t="s">
        <v>1080</v>
      </c>
      <c r="K45" s="153" t="s">
        <v>1080</v>
      </c>
      <c r="L45" s="153" t="s">
        <v>1080</v>
      </c>
      <c r="M45" s="152" t="s">
        <v>1080</v>
      </c>
      <c r="N45" s="152" t="s">
        <v>1080</v>
      </c>
      <c r="O45" s="152" t="s">
        <v>1080</v>
      </c>
      <c r="P45" s="152" t="s">
        <v>1080</v>
      </c>
      <c r="Q45" s="152" t="s">
        <v>1080</v>
      </c>
      <c r="R45" s="152" t="s">
        <v>1080</v>
      </c>
      <c r="S45" s="152" t="s">
        <v>1080</v>
      </c>
      <c r="T45" s="116"/>
      <c r="U45" s="116"/>
      <c r="V45" s="35" t="s">
        <v>64</v>
      </c>
      <c r="W45" s="130" t="s">
        <v>1082</v>
      </c>
    </row>
    <row r="46" spans="2:23" x14ac:dyDescent="0.25">
      <c r="B46" s="12"/>
      <c r="C46" s="10" t="str">
        <f t="shared" si="3"/>
        <v>1.c.iv.</v>
      </c>
      <c r="D46" s="12" t="s">
        <v>116</v>
      </c>
      <c r="E46" s="129" t="s">
        <v>1080</v>
      </c>
      <c r="F46" s="129" t="s">
        <v>1080</v>
      </c>
      <c r="G46" s="129" t="s">
        <v>1080</v>
      </c>
      <c r="H46" s="129" t="s">
        <v>1080</v>
      </c>
      <c r="I46" s="129" t="s">
        <v>1080</v>
      </c>
      <c r="J46" s="153" t="s">
        <v>1080</v>
      </c>
      <c r="K46" s="153" t="s">
        <v>1080</v>
      </c>
      <c r="L46" s="153" t="s">
        <v>1080</v>
      </c>
      <c r="M46" s="152" t="s">
        <v>1080</v>
      </c>
      <c r="N46" s="152" t="s">
        <v>1080</v>
      </c>
      <c r="O46" s="152" t="s">
        <v>1080</v>
      </c>
      <c r="P46" s="152" t="s">
        <v>1080</v>
      </c>
      <c r="Q46" s="152" t="s">
        <v>1080</v>
      </c>
      <c r="R46" s="152" t="s">
        <v>1080</v>
      </c>
      <c r="S46" s="152" t="s">
        <v>1080</v>
      </c>
      <c r="T46" s="116"/>
      <c r="U46" s="116"/>
      <c r="V46" s="35" t="s">
        <v>64</v>
      </c>
      <c r="W46" s="130" t="s">
        <v>1082</v>
      </c>
    </row>
    <row r="47" spans="2:23" x14ac:dyDescent="0.25">
      <c r="B47" s="12"/>
      <c r="C47" s="10" t="str">
        <f t="shared" si="3"/>
        <v>1.d.iv.</v>
      </c>
      <c r="D47" s="12" t="s">
        <v>117</v>
      </c>
      <c r="E47" s="129" t="s">
        <v>1080</v>
      </c>
      <c r="F47" s="129" t="s">
        <v>1080</v>
      </c>
      <c r="G47" s="129" t="s">
        <v>1080</v>
      </c>
      <c r="H47" s="129" t="s">
        <v>1080</v>
      </c>
      <c r="I47" s="129" t="s">
        <v>1080</v>
      </c>
      <c r="J47" s="153" t="s">
        <v>1080</v>
      </c>
      <c r="K47" s="153" t="s">
        <v>1080</v>
      </c>
      <c r="L47" s="153" t="s">
        <v>1080</v>
      </c>
      <c r="M47" s="152" t="s">
        <v>1080</v>
      </c>
      <c r="N47" s="152" t="s">
        <v>1080</v>
      </c>
      <c r="O47" s="152" t="s">
        <v>1080</v>
      </c>
      <c r="P47" s="152" t="s">
        <v>1080</v>
      </c>
      <c r="Q47" s="152" t="s">
        <v>1080</v>
      </c>
      <c r="R47" s="152" t="s">
        <v>1080</v>
      </c>
      <c r="S47" s="152" t="s">
        <v>1080</v>
      </c>
      <c r="T47" s="116"/>
      <c r="U47" s="116"/>
      <c r="V47" s="35" t="s">
        <v>71</v>
      </c>
      <c r="W47" s="130" t="s">
        <v>1082</v>
      </c>
    </row>
    <row r="48" spans="2:23" x14ac:dyDescent="0.25">
      <c r="B48" s="12"/>
      <c r="C48" s="10" t="str">
        <f t="shared" si="3"/>
        <v>1.e.iv.</v>
      </c>
      <c r="D48" s="12" t="s">
        <v>118</v>
      </c>
      <c r="E48" s="129" t="s">
        <v>1080</v>
      </c>
      <c r="F48" s="129" t="s">
        <v>1080</v>
      </c>
      <c r="G48" s="129" t="s">
        <v>1080</v>
      </c>
      <c r="H48" s="129" t="s">
        <v>1080</v>
      </c>
      <c r="I48" s="129" t="s">
        <v>1080</v>
      </c>
      <c r="J48" s="153" t="s">
        <v>1080</v>
      </c>
      <c r="K48" s="153" t="s">
        <v>1080</v>
      </c>
      <c r="L48" s="153" t="s">
        <v>1080</v>
      </c>
      <c r="M48" s="152" t="s">
        <v>1080</v>
      </c>
      <c r="N48" s="152" t="s">
        <v>1080</v>
      </c>
      <c r="O48" s="152" t="s">
        <v>1080</v>
      </c>
      <c r="P48" s="152" t="s">
        <v>1080</v>
      </c>
      <c r="Q48" s="152" t="s">
        <v>1080</v>
      </c>
      <c r="R48" s="152" t="s">
        <v>1080</v>
      </c>
      <c r="S48" s="152" t="s">
        <v>1080</v>
      </c>
      <c r="T48" s="116"/>
      <c r="U48" s="116"/>
      <c r="V48" s="35" t="s">
        <v>71</v>
      </c>
      <c r="W48" s="130" t="s">
        <v>1082</v>
      </c>
    </row>
    <row r="49" spans="2:23" x14ac:dyDescent="0.25">
      <c r="B49" s="12"/>
      <c r="C49" s="10" t="str">
        <f t="shared" si="3"/>
        <v>1.f.iv.</v>
      </c>
      <c r="D49" s="12" t="s">
        <v>119</v>
      </c>
      <c r="E49" s="129" t="s">
        <v>1080</v>
      </c>
      <c r="F49" s="129" t="s">
        <v>1080</v>
      </c>
      <c r="G49" s="129" t="s">
        <v>1080</v>
      </c>
      <c r="H49" s="129" t="s">
        <v>1080</v>
      </c>
      <c r="I49" s="129" t="s">
        <v>1080</v>
      </c>
      <c r="J49" s="153" t="s">
        <v>1080</v>
      </c>
      <c r="K49" s="153" t="s">
        <v>1080</v>
      </c>
      <c r="L49" s="153" t="s">
        <v>1080</v>
      </c>
      <c r="M49" s="152" t="s">
        <v>1080</v>
      </c>
      <c r="N49" s="152" t="s">
        <v>1080</v>
      </c>
      <c r="O49" s="152" t="s">
        <v>1080</v>
      </c>
      <c r="P49" s="152" t="s">
        <v>1080</v>
      </c>
      <c r="Q49" s="152" t="s">
        <v>1080</v>
      </c>
      <c r="R49" s="152" t="s">
        <v>1080</v>
      </c>
      <c r="S49" s="152" t="s">
        <v>1080</v>
      </c>
      <c r="T49" s="116"/>
      <c r="U49" s="116"/>
      <c r="V49" s="35" t="s">
        <v>71</v>
      </c>
      <c r="W49" s="130" t="s">
        <v>1082</v>
      </c>
    </row>
    <row r="50" spans="2:23" x14ac:dyDescent="0.25">
      <c r="B50" s="12"/>
      <c r="C50" s="10" t="str">
        <f t="shared" si="3"/>
        <v>1.g.iv.</v>
      </c>
      <c r="D50" s="12" t="s">
        <v>120</v>
      </c>
      <c r="E50" s="129" t="s">
        <v>1080</v>
      </c>
      <c r="F50" s="129" t="s">
        <v>1080</v>
      </c>
      <c r="G50" s="129" t="s">
        <v>1080</v>
      </c>
      <c r="H50" s="129" t="s">
        <v>1080</v>
      </c>
      <c r="I50" s="129" t="s">
        <v>1080</v>
      </c>
      <c r="J50" s="153" t="s">
        <v>1080</v>
      </c>
      <c r="K50" s="153" t="s">
        <v>1080</v>
      </c>
      <c r="L50" s="153" t="s">
        <v>1080</v>
      </c>
      <c r="M50" s="152" t="s">
        <v>1080</v>
      </c>
      <c r="N50" s="152" t="s">
        <v>1080</v>
      </c>
      <c r="O50" s="152" t="s">
        <v>1080</v>
      </c>
      <c r="P50" s="152" t="s">
        <v>1080</v>
      </c>
      <c r="Q50" s="152" t="s">
        <v>1080</v>
      </c>
      <c r="R50" s="152" t="s">
        <v>1080</v>
      </c>
      <c r="S50" s="152" t="s">
        <v>1080</v>
      </c>
      <c r="T50" s="116"/>
      <c r="U50" s="116"/>
      <c r="V50" s="35" t="s">
        <v>71</v>
      </c>
      <c r="W50" s="130" t="s">
        <v>1082</v>
      </c>
    </row>
    <row r="51" spans="2:23" x14ac:dyDescent="0.25">
      <c r="B51" s="12"/>
      <c r="C51" s="10" t="str">
        <f t="shared" si="3"/>
        <v>1.h.iv.</v>
      </c>
      <c r="D51" s="12" t="s">
        <v>121</v>
      </c>
      <c r="E51" s="129" t="s">
        <v>1080</v>
      </c>
      <c r="F51" s="129" t="s">
        <v>1080</v>
      </c>
      <c r="G51" s="129" t="s">
        <v>1080</v>
      </c>
      <c r="H51" s="129" t="s">
        <v>1080</v>
      </c>
      <c r="I51" s="129" t="s">
        <v>1080</v>
      </c>
      <c r="J51" s="153" t="s">
        <v>1080</v>
      </c>
      <c r="K51" s="153" t="s">
        <v>1080</v>
      </c>
      <c r="L51" s="153" t="s">
        <v>1080</v>
      </c>
      <c r="M51" s="152" t="s">
        <v>1080</v>
      </c>
      <c r="N51" s="152" t="s">
        <v>1080</v>
      </c>
      <c r="O51" s="152" t="s">
        <v>1080</v>
      </c>
      <c r="P51" s="152" t="s">
        <v>1080</v>
      </c>
      <c r="Q51" s="152" t="s">
        <v>1080</v>
      </c>
      <c r="R51" s="152" t="s">
        <v>1080</v>
      </c>
      <c r="S51" s="152" t="s">
        <v>1080</v>
      </c>
      <c r="T51" s="116"/>
      <c r="U51" s="116"/>
      <c r="V51" s="35" t="s">
        <v>71</v>
      </c>
      <c r="W51" s="130" t="s">
        <v>1082</v>
      </c>
    </row>
    <row r="52" spans="2:23" x14ac:dyDescent="0.25">
      <c r="B52" s="12"/>
      <c r="C52" s="10" t="str">
        <f t="shared" si="3"/>
        <v>1.i.iv.</v>
      </c>
      <c r="D52" s="12" t="s">
        <v>122</v>
      </c>
      <c r="E52" s="129" t="s">
        <v>1080</v>
      </c>
      <c r="F52" s="129" t="s">
        <v>1080</v>
      </c>
      <c r="G52" s="129" t="s">
        <v>1080</v>
      </c>
      <c r="H52" s="129" t="s">
        <v>1080</v>
      </c>
      <c r="I52" s="129" t="s">
        <v>1080</v>
      </c>
      <c r="J52" s="153" t="s">
        <v>1080</v>
      </c>
      <c r="K52" s="153" t="s">
        <v>1080</v>
      </c>
      <c r="L52" s="153" t="s">
        <v>1080</v>
      </c>
      <c r="M52" s="152" t="s">
        <v>1080</v>
      </c>
      <c r="N52" s="152" t="s">
        <v>1080</v>
      </c>
      <c r="O52" s="152" t="s">
        <v>1080</v>
      </c>
      <c r="P52" s="152" t="s">
        <v>1080</v>
      </c>
      <c r="Q52" s="152" t="s">
        <v>1080</v>
      </c>
      <c r="R52" s="152" t="s">
        <v>1080</v>
      </c>
      <c r="S52" s="152" t="s">
        <v>1080</v>
      </c>
      <c r="T52" s="116"/>
      <c r="U52" s="116"/>
      <c r="V52" s="35" t="s">
        <v>71</v>
      </c>
      <c r="W52" s="130" t="s">
        <v>1082</v>
      </c>
    </row>
    <row r="53" spans="2:23" x14ac:dyDescent="0.25">
      <c r="B53" s="12"/>
      <c r="C53" s="10" t="str">
        <f t="shared" ref="C53:C55" si="4">C17&amp;"iv."</f>
        <v>1.j.iv.</v>
      </c>
      <c r="D53" s="12" t="s">
        <v>123</v>
      </c>
      <c r="E53" s="129" t="s">
        <v>1080</v>
      </c>
      <c r="F53" s="129" t="s">
        <v>1080</v>
      </c>
      <c r="G53" s="129" t="s">
        <v>1080</v>
      </c>
      <c r="H53" s="129" t="s">
        <v>1080</v>
      </c>
      <c r="I53" s="129" t="s">
        <v>1080</v>
      </c>
      <c r="J53" s="153" t="s">
        <v>1080</v>
      </c>
      <c r="K53" s="153" t="s">
        <v>1080</v>
      </c>
      <c r="L53" s="153" t="s">
        <v>1080</v>
      </c>
      <c r="M53" s="152" t="s">
        <v>1080</v>
      </c>
      <c r="N53" s="152" t="s">
        <v>1080</v>
      </c>
      <c r="O53" s="152" t="s">
        <v>1080</v>
      </c>
      <c r="P53" s="152" t="s">
        <v>1080</v>
      </c>
      <c r="Q53" s="152" t="s">
        <v>1080</v>
      </c>
      <c r="R53" s="152" t="s">
        <v>1080</v>
      </c>
      <c r="S53" s="152" t="s">
        <v>1080</v>
      </c>
      <c r="T53" s="116"/>
      <c r="U53" s="116"/>
      <c r="V53" s="35" t="s">
        <v>71</v>
      </c>
      <c r="W53" s="130" t="s">
        <v>1082</v>
      </c>
    </row>
    <row r="54" spans="2:23" x14ac:dyDescent="0.25">
      <c r="B54" s="12"/>
      <c r="C54" s="10" t="str">
        <f t="shared" si="4"/>
        <v>1.k.iv.</v>
      </c>
      <c r="D54" s="12" t="s">
        <v>124</v>
      </c>
      <c r="E54" s="129" t="s">
        <v>1080</v>
      </c>
      <c r="F54" s="129" t="s">
        <v>1080</v>
      </c>
      <c r="G54" s="129" t="s">
        <v>1080</v>
      </c>
      <c r="H54" s="129" t="s">
        <v>1080</v>
      </c>
      <c r="I54" s="129" t="s">
        <v>1080</v>
      </c>
      <c r="J54" s="153" t="s">
        <v>1080</v>
      </c>
      <c r="K54" s="153" t="s">
        <v>1080</v>
      </c>
      <c r="L54" s="153" t="s">
        <v>1080</v>
      </c>
      <c r="M54" s="152" t="s">
        <v>1080</v>
      </c>
      <c r="N54" s="152" t="s">
        <v>1080</v>
      </c>
      <c r="O54" s="152" t="s">
        <v>1080</v>
      </c>
      <c r="P54" s="152" t="s">
        <v>1080</v>
      </c>
      <c r="Q54" s="152" t="s">
        <v>1080</v>
      </c>
      <c r="R54" s="152" t="s">
        <v>1080</v>
      </c>
      <c r="S54" s="152" t="s">
        <v>1080</v>
      </c>
      <c r="T54" s="116"/>
      <c r="U54" s="116"/>
      <c r="V54" s="35" t="s">
        <v>71</v>
      </c>
      <c r="W54" s="130" t="s">
        <v>1082</v>
      </c>
    </row>
    <row r="55" spans="2:23" x14ac:dyDescent="0.25">
      <c r="B55" s="12"/>
      <c r="C55" s="10" t="str">
        <f t="shared" si="4"/>
        <v>1.l.iv.</v>
      </c>
      <c r="D55" s="12" t="s">
        <v>125</v>
      </c>
      <c r="E55" s="129" t="s">
        <v>1080</v>
      </c>
      <c r="F55" s="129" t="s">
        <v>1080</v>
      </c>
      <c r="G55" s="129" t="s">
        <v>1080</v>
      </c>
      <c r="H55" s="129" t="s">
        <v>1080</v>
      </c>
      <c r="I55" s="129" t="s">
        <v>1080</v>
      </c>
      <c r="J55" s="153" t="s">
        <v>1080</v>
      </c>
      <c r="K55" s="153" t="s">
        <v>1080</v>
      </c>
      <c r="L55" s="153" t="s">
        <v>1080</v>
      </c>
      <c r="M55" s="152" t="s">
        <v>1080</v>
      </c>
      <c r="N55" s="152" t="s">
        <v>1080</v>
      </c>
      <c r="O55" s="152" t="s">
        <v>1080</v>
      </c>
      <c r="P55" s="152" t="s">
        <v>1080</v>
      </c>
      <c r="Q55" s="152" t="s">
        <v>1080</v>
      </c>
      <c r="R55" s="152" t="s">
        <v>1080</v>
      </c>
      <c r="S55" s="152" t="s">
        <v>1080</v>
      </c>
      <c r="T55" s="116"/>
      <c r="U55" s="116"/>
      <c r="V55" s="35" t="s">
        <v>71</v>
      </c>
      <c r="W55" s="130" t="s">
        <v>1082</v>
      </c>
    </row>
    <row r="56" spans="2:23" ht="30" x14ac:dyDescent="0.25">
      <c r="B56" s="12" t="s">
        <v>126</v>
      </c>
      <c r="C56" s="10" t="s">
        <v>127</v>
      </c>
      <c r="D56" s="12" t="s">
        <v>128</v>
      </c>
      <c r="E56" s="129" t="s">
        <v>1080</v>
      </c>
      <c r="F56" s="129" t="s">
        <v>1080</v>
      </c>
      <c r="G56" s="129" t="s">
        <v>1080</v>
      </c>
      <c r="H56" s="129" t="s">
        <v>1080</v>
      </c>
      <c r="I56" s="129" t="s">
        <v>1080</v>
      </c>
      <c r="J56" s="153">
        <v>486</v>
      </c>
      <c r="K56" s="153">
        <v>157</v>
      </c>
      <c r="L56" s="153">
        <v>395</v>
      </c>
      <c r="M56" s="152">
        <v>285</v>
      </c>
      <c r="N56" s="152">
        <v>239</v>
      </c>
      <c r="O56" s="152">
        <v>133</v>
      </c>
      <c r="P56" s="152">
        <v>107</v>
      </c>
      <c r="Q56" s="153">
        <v>41</v>
      </c>
      <c r="R56" s="116">
        <v>9</v>
      </c>
      <c r="S56" s="116">
        <v>3</v>
      </c>
      <c r="T56" s="116"/>
      <c r="U56" s="116"/>
      <c r="V56" s="12" t="s">
        <v>129</v>
      </c>
      <c r="W56" s="130" t="s">
        <v>1083</v>
      </c>
    </row>
    <row r="57" spans="2:23" x14ac:dyDescent="0.25">
      <c r="B57" s="12"/>
      <c r="C57" s="10" t="s">
        <v>130</v>
      </c>
      <c r="D57" s="12" t="s">
        <v>131</v>
      </c>
      <c r="E57" s="129" t="s">
        <v>1080</v>
      </c>
      <c r="F57" s="129" t="s">
        <v>1080</v>
      </c>
      <c r="G57" s="129" t="s">
        <v>1080</v>
      </c>
      <c r="H57" s="129" t="s">
        <v>1080</v>
      </c>
      <c r="I57" s="129" t="s">
        <v>1080</v>
      </c>
      <c r="J57" s="153">
        <v>863</v>
      </c>
      <c r="K57" s="153">
        <v>328</v>
      </c>
      <c r="L57" s="153">
        <v>659</v>
      </c>
      <c r="M57" s="153">
        <v>648</v>
      </c>
      <c r="N57" s="152">
        <v>675</v>
      </c>
      <c r="O57" s="152">
        <v>567</v>
      </c>
      <c r="P57" s="152">
        <v>5221</v>
      </c>
      <c r="Q57" s="153">
        <v>4029</v>
      </c>
      <c r="R57" s="116">
        <v>3493</v>
      </c>
      <c r="S57" s="116">
        <v>1098</v>
      </c>
      <c r="T57" s="116"/>
      <c r="U57" s="116"/>
      <c r="V57" s="12" t="s">
        <v>132</v>
      </c>
      <c r="W57" s="130" t="s">
        <v>1083</v>
      </c>
    </row>
    <row r="58" spans="2:23" ht="30" x14ac:dyDescent="0.25">
      <c r="B58" s="12" t="s">
        <v>133</v>
      </c>
      <c r="C58" s="10" t="s">
        <v>134</v>
      </c>
      <c r="D58" s="12" t="s">
        <v>135</v>
      </c>
      <c r="E58" s="129" t="s">
        <v>1080</v>
      </c>
      <c r="F58" s="129" t="s">
        <v>1080</v>
      </c>
      <c r="G58" s="129" t="s">
        <v>1080</v>
      </c>
      <c r="H58" s="129" t="s">
        <v>1080</v>
      </c>
      <c r="I58" s="129" t="s">
        <v>1080</v>
      </c>
      <c r="J58" s="153">
        <v>486</v>
      </c>
      <c r="K58" s="153">
        <v>157</v>
      </c>
      <c r="L58" s="153">
        <v>395</v>
      </c>
      <c r="M58" s="152">
        <v>285</v>
      </c>
      <c r="N58" s="152">
        <v>239</v>
      </c>
      <c r="O58" s="152">
        <v>133</v>
      </c>
      <c r="P58" s="152">
        <v>107</v>
      </c>
      <c r="Q58" s="153">
        <v>41</v>
      </c>
      <c r="R58" s="116">
        <v>9</v>
      </c>
      <c r="S58" s="116">
        <v>2</v>
      </c>
      <c r="T58" s="116"/>
      <c r="U58" s="116"/>
      <c r="V58" s="12" t="s">
        <v>129</v>
      </c>
      <c r="W58" s="130" t="s">
        <v>1083</v>
      </c>
    </row>
    <row r="59" spans="2:23" x14ac:dyDescent="0.25">
      <c r="B59" s="12"/>
      <c r="C59" s="10" t="s">
        <v>136</v>
      </c>
      <c r="D59" s="12" t="s">
        <v>137</v>
      </c>
      <c r="E59" s="129" t="s">
        <v>1080</v>
      </c>
      <c r="F59" s="129" t="s">
        <v>1080</v>
      </c>
      <c r="G59" s="129" t="s">
        <v>1080</v>
      </c>
      <c r="H59" s="129" t="s">
        <v>1080</v>
      </c>
      <c r="I59" s="129" t="s">
        <v>1080</v>
      </c>
      <c r="J59" s="153">
        <v>863</v>
      </c>
      <c r="K59" s="153">
        <v>328</v>
      </c>
      <c r="L59" s="153">
        <v>659</v>
      </c>
      <c r="M59" s="152">
        <v>648</v>
      </c>
      <c r="N59" s="152">
        <v>675</v>
      </c>
      <c r="O59" s="152">
        <v>567</v>
      </c>
      <c r="P59" s="152">
        <v>5221</v>
      </c>
      <c r="Q59" s="153">
        <v>4029</v>
      </c>
      <c r="R59" s="116">
        <v>3493</v>
      </c>
      <c r="S59" s="116">
        <v>1098</v>
      </c>
      <c r="T59" s="116"/>
      <c r="U59" s="116"/>
      <c r="V59" s="12" t="s">
        <v>132</v>
      </c>
      <c r="W59" s="130" t="s">
        <v>1083</v>
      </c>
    </row>
    <row r="60" spans="2:23" ht="30" x14ac:dyDescent="0.25">
      <c r="B60" s="12" t="s">
        <v>138</v>
      </c>
      <c r="C60" s="10" t="s">
        <v>139</v>
      </c>
      <c r="D60" s="12" t="s">
        <v>140</v>
      </c>
      <c r="E60" s="129">
        <v>0</v>
      </c>
      <c r="F60" s="129">
        <v>0</v>
      </c>
      <c r="G60" s="129">
        <v>0</v>
      </c>
      <c r="H60" s="129">
        <v>0</v>
      </c>
      <c r="I60" s="129">
        <v>0</v>
      </c>
      <c r="J60" s="153">
        <v>0</v>
      </c>
      <c r="K60" s="153">
        <v>0</v>
      </c>
      <c r="L60" s="153">
        <v>0</v>
      </c>
      <c r="M60" s="152">
        <v>0</v>
      </c>
      <c r="N60" s="152">
        <v>0</v>
      </c>
      <c r="O60" s="152">
        <v>0</v>
      </c>
      <c r="P60" s="152">
        <v>0</v>
      </c>
      <c r="Q60" s="153">
        <v>0</v>
      </c>
      <c r="R60" s="116">
        <v>0</v>
      </c>
      <c r="S60" s="116">
        <v>0</v>
      </c>
      <c r="T60" s="116"/>
      <c r="U60" s="116"/>
      <c r="V60" s="12" t="s">
        <v>141</v>
      </c>
      <c r="W60" s="130"/>
    </row>
    <row r="61" spans="2:23" ht="30" x14ac:dyDescent="0.25">
      <c r="B61" s="12"/>
      <c r="C61" s="10" t="s">
        <v>142</v>
      </c>
      <c r="D61" s="12" t="s">
        <v>143</v>
      </c>
      <c r="E61" s="129">
        <v>0</v>
      </c>
      <c r="F61" s="129">
        <v>0</v>
      </c>
      <c r="G61" s="129">
        <v>0</v>
      </c>
      <c r="H61" s="129">
        <v>0</v>
      </c>
      <c r="I61" s="129">
        <v>0</v>
      </c>
      <c r="J61" s="153">
        <v>0</v>
      </c>
      <c r="K61" s="153">
        <v>0</v>
      </c>
      <c r="L61" s="153">
        <v>0</v>
      </c>
      <c r="M61" s="152">
        <v>0</v>
      </c>
      <c r="N61" s="152">
        <v>0</v>
      </c>
      <c r="O61" s="152">
        <v>0</v>
      </c>
      <c r="P61" s="152">
        <v>0</v>
      </c>
      <c r="Q61" s="153">
        <v>0</v>
      </c>
      <c r="R61" s="116">
        <v>0</v>
      </c>
      <c r="S61" s="116">
        <v>0</v>
      </c>
      <c r="T61" s="116"/>
      <c r="U61" s="116"/>
      <c r="V61" s="12" t="s">
        <v>144</v>
      </c>
      <c r="W61" s="130"/>
    </row>
    <row r="62" spans="2:23" x14ac:dyDescent="0.25">
      <c r="B62" s="12"/>
      <c r="C62" s="10" t="s">
        <v>145</v>
      </c>
      <c r="D62" s="12" t="s">
        <v>146</v>
      </c>
      <c r="E62" s="129">
        <v>0</v>
      </c>
      <c r="F62" s="129">
        <v>0</v>
      </c>
      <c r="G62" s="129">
        <v>0</v>
      </c>
      <c r="H62" s="129">
        <v>0</v>
      </c>
      <c r="I62" s="129">
        <v>0</v>
      </c>
      <c r="J62" s="153">
        <v>0</v>
      </c>
      <c r="K62" s="153">
        <v>0</v>
      </c>
      <c r="L62" s="153">
        <v>0</v>
      </c>
      <c r="M62" s="152">
        <v>0</v>
      </c>
      <c r="N62" s="152">
        <v>0</v>
      </c>
      <c r="O62" s="152">
        <v>0</v>
      </c>
      <c r="P62" s="152">
        <v>0</v>
      </c>
      <c r="Q62" s="153">
        <v>0</v>
      </c>
      <c r="R62" s="116">
        <v>0</v>
      </c>
      <c r="S62" s="116">
        <v>0</v>
      </c>
      <c r="T62" s="116"/>
      <c r="U62" s="116"/>
      <c r="V62" s="12" t="s">
        <v>147</v>
      </c>
      <c r="W62" s="130"/>
    </row>
    <row r="63" spans="2:23" x14ac:dyDescent="0.25">
      <c r="C63" s="1"/>
      <c r="D63" s="1"/>
      <c r="E63" s="1"/>
      <c r="F63" s="1"/>
      <c r="G63" s="1"/>
      <c r="H63" s="1"/>
      <c r="I63" s="18"/>
      <c r="J63" s="18"/>
      <c r="K63" s="18"/>
      <c r="L63" s="18"/>
      <c r="M63" s="18"/>
      <c r="N63" s="18"/>
      <c r="O63" s="18"/>
      <c r="P63" s="18"/>
      <c r="Q63" s="18"/>
      <c r="R63" s="18"/>
      <c r="S63" s="18"/>
      <c r="T63" s="18"/>
      <c r="U63" s="18"/>
      <c r="V63" s="18"/>
      <c r="W63" s="48"/>
    </row>
  </sheetData>
  <dataValidations count="1">
    <dataValidation type="custom" operator="greaterThanOrEqual" allowBlank="1" showInputMessage="1" showErrorMessage="1" error="This cell only accepts a number of &quot;NA&quot;_x000a_" sqref="E8:U62">
      <formula1>OR(AND(ISNUMBER(E8), E8&gt;=0), E8 ="NA")</formula1>
    </dataValidation>
  </dataValidations>
  <pageMargins left="0.7" right="0.7" top="0.75" bottom="0.75" header="0.3" footer="0.3"/>
  <pageSetup paperSize="5" scale="3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49"/>
  <sheetViews>
    <sheetView zoomScale="60" zoomScaleNormal="60" zoomScaleSheetLayoutView="85" zoomScalePageLayoutView="85" workbookViewId="0">
      <pane ySplit="8" topLeftCell="A9" activePane="bottomLeft" state="frozen"/>
      <selection activeCell="B1" sqref="B1"/>
      <selection pane="bottomLeft" activeCell="C4" sqref="C4"/>
    </sheetView>
  </sheetViews>
  <sheetFormatPr defaultColWidth="9.140625" defaultRowHeight="15" outlineLevelCol="1" x14ac:dyDescent="0.25"/>
  <cols>
    <col min="1" max="1" width="5.5703125" style="17" customWidth="1"/>
    <col min="2" max="2" width="31" style="48" customWidth="1"/>
    <col min="3" max="3" width="11.140625" style="17" bestFit="1" customWidth="1"/>
    <col min="4" max="4" width="65.85546875" style="148" customWidth="1"/>
    <col min="5" max="5" width="25.5703125" style="17" customWidth="1"/>
    <col min="6" max="6" width="14" style="17" customWidth="1"/>
    <col min="7" max="10" width="9.42578125" style="17" customWidth="1"/>
    <col min="11" max="11" width="10.140625" style="17" customWidth="1"/>
    <col min="12" max="14" width="9.140625" style="17"/>
    <col min="15" max="15" width="9.140625" style="17" customWidth="1"/>
    <col min="16" max="23" width="9.140625" style="17" customWidth="1" outlineLevel="1"/>
    <col min="24" max="24" width="32.42578125" style="48" customWidth="1"/>
    <col min="25" max="25" width="72.85546875" style="48" customWidth="1"/>
    <col min="26" max="16384" width="9.140625" style="17"/>
  </cols>
  <sheetData>
    <row r="1" spans="2:25" ht="15.75" thickBot="1" x14ac:dyDescent="0.3"/>
    <row r="2" spans="2:25" x14ac:dyDescent="0.25">
      <c r="B2" s="14" t="s">
        <v>46</v>
      </c>
      <c r="C2" s="67" t="str">
        <f>IF('Quarterly Submission Guide'!$D$20 = "", "",'Quarterly Submission Guide'!$D$20)</f>
        <v>Bear Valley Electric Service, Inc.</v>
      </c>
      <c r="D2" s="149" t="s">
        <v>51</v>
      </c>
      <c r="E2" s="46"/>
      <c r="F2" s="46"/>
    </row>
    <row r="3" spans="2:25" x14ac:dyDescent="0.25">
      <c r="B3" s="15" t="s">
        <v>52</v>
      </c>
      <c r="C3" s="52">
        <v>2</v>
      </c>
      <c r="D3" s="150" t="s">
        <v>53</v>
      </c>
      <c r="E3" s="68"/>
      <c r="F3" s="68"/>
    </row>
    <row r="4" spans="2:25" ht="15.75" thickBot="1" x14ac:dyDescent="0.3">
      <c r="B4" s="16" t="s">
        <v>50</v>
      </c>
      <c r="C4" s="69">
        <v>44769</v>
      </c>
      <c r="D4" s="148" t="s">
        <v>148</v>
      </c>
    </row>
    <row r="5" spans="2:25" x14ac:dyDescent="0.25">
      <c r="B5" s="157"/>
      <c r="C5" s="158"/>
      <c r="D5" s="148" t="s">
        <v>149</v>
      </c>
    </row>
    <row r="6" spans="2:25" x14ac:dyDescent="0.25">
      <c r="O6" s="70"/>
      <c r="P6" s="70" t="s">
        <v>54</v>
      </c>
    </row>
    <row r="7" spans="2:25" ht="18" customHeight="1" x14ac:dyDescent="0.25">
      <c r="B7" s="71" t="s">
        <v>150</v>
      </c>
      <c r="C7" s="72"/>
      <c r="D7" s="150"/>
      <c r="E7" s="72"/>
      <c r="F7" s="72"/>
      <c r="G7" s="72"/>
      <c r="H7" s="72"/>
      <c r="I7" s="72"/>
      <c r="J7" s="72"/>
      <c r="K7" s="72"/>
      <c r="L7" s="73">
        <v>1</v>
      </c>
      <c r="M7" s="73">
        <v>2</v>
      </c>
      <c r="N7" s="73">
        <v>3</v>
      </c>
      <c r="O7" s="73">
        <v>4</v>
      </c>
      <c r="P7" s="73">
        <v>1</v>
      </c>
      <c r="Q7" s="73">
        <v>2</v>
      </c>
      <c r="R7" s="73">
        <v>3</v>
      </c>
      <c r="S7" s="73">
        <v>4</v>
      </c>
      <c r="T7" s="73">
        <v>1</v>
      </c>
      <c r="U7" s="73">
        <v>2</v>
      </c>
      <c r="V7" s="73">
        <v>3</v>
      </c>
      <c r="W7" s="73">
        <v>4</v>
      </c>
      <c r="X7" s="74"/>
      <c r="Y7" s="189"/>
    </row>
    <row r="8" spans="2:25" x14ac:dyDescent="0.25">
      <c r="B8" s="166" t="s">
        <v>56</v>
      </c>
      <c r="C8" s="167" t="s">
        <v>57</v>
      </c>
      <c r="D8" s="168" t="s">
        <v>151</v>
      </c>
      <c r="E8" s="138" t="s">
        <v>152</v>
      </c>
      <c r="F8" s="138" t="s">
        <v>153</v>
      </c>
      <c r="G8" s="6">
        <v>2015</v>
      </c>
      <c r="H8" s="6">
        <v>2016</v>
      </c>
      <c r="I8" s="6">
        <v>2017</v>
      </c>
      <c r="J8" s="6">
        <v>2018</v>
      </c>
      <c r="K8" s="6">
        <v>2019</v>
      </c>
      <c r="L8" s="6">
        <v>2020</v>
      </c>
      <c r="M8" s="6">
        <v>2020</v>
      </c>
      <c r="N8" s="6">
        <v>2020</v>
      </c>
      <c r="O8" s="6">
        <v>2020</v>
      </c>
      <c r="P8" s="6">
        <v>2021</v>
      </c>
      <c r="Q8" s="6">
        <v>2021</v>
      </c>
      <c r="R8" s="6">
        <v>2021</v>
      </c>
      <c r="S8" s="6">
        <v>2021</v>
      </c>
      <c r="T8" s="6">
        <v>2022</v>
      </c>
      <c r="U8" s="6">
        <v>2022</v>
      </c>
      <c r="V8" s="6">
        <v>2022</v>
      </c>
      <c r="W8" s="6">
        <v>2022</v>
      </c>
      <c r="X8" s="5" t="s">
        <v>59</v>
      </c>
      <c r="Y8" s="5" t="s">
        <v>60</v>
      </c>
    </row>
    <row r="9" spans="2:25" ht="15" customHeight="1" x14ac:dyDescent="0.25">
      <c r="B9" s="76" t="s">
        <v>1065</v>
      </c>
      <c r="C9" s="79" t="s">
        <v>62</v>
      </c>
      <c r="D9" s="164" t="s">
        <v>154</v>
      </c>
      <c r="E9" s="146" t="s">
        <v>155</v>
      </c>
      <c r="F9" s="146">
        <v>1</v>
      </c>
      <c r="G9" s="123" t="s">
        <v>1080</v>
      </c>
      <c r="H9" s="123" t="s">
        <v>1080</v>
      </c>
      <c r="I9" s="123" t="s">
        <v>1080</v>
      </c>
      <c r="J9" s="123" t="s">
        <v>1080</v>
      </c>
      <c r="K9" s="123" t="s">
        <v>1080</v>
      </c>
      <c r="L9" s="123" t="s">
        <v>1080</v>
      </c>
      <c r="M9" s="123" t="s">
        <v>1080</v>
      </c>
      <c r="N9" s="123" t="s">
        <v>1080</v>
      </c>
      <c r="O9" s="123" t="s">
        <v>1080</v>
      </c>
      <c r="P9" s="123" t="s">
        <v>1080</v>
      </c>
      <c r="Q9" s="123" t="s">
        <v>1080</v>
      </c>
      <c r="R9" s="123" t="s">
        <v>1080</v>
      </c>
      <c r="S9" s="123" t="s">
        <v>1080</v>
      </c>
      <c r="T9" s="123" t="s">
        <v>1080</v>
      </c>
      <c r="U9" s="123" t="s">
        <v>1080</v>
      </c>
      <c r="V9" s="123"/>
      <c r="W9" s="123"/>
      <c r="X9" s="75" t="s">
        <v>156</v>
      </c>
      <c r="Y9" s="170" t="s">
        <v>1224</v>
      </c>
    </row>
    <row r="10" spans="2:25" ht="60" x14ac:dyDescent="0.25">
      <c r="B10" s="76"/>
      <c r="C10" s="79"/>
      <c r="D10" s="164" t="s">
        <v>154</v>
      </c>
      <c r="E10" s="147" t="s">
        <v>157</v>
      </c>
      <c r="F10" s="147">
        <v>1</v>
      </c>
      <c r="G10" s="126" t="s">
        <v>1080</v>
      </c>
      <c r="H10" s="126" t="s">
        <v>1080</v>
      </c>
      <c r="I10" s="126" t="s">
        <v>1080</v>
      </c>
      <c r="J10" s="126" t="s">
        <v>1080</v>
      </c>
      <c r="K10" s="126" t="s">
        <v>1080</v>
      </c>
      <c r="L10" s="126" t="s">
        <v>1080</v>
      </c>
      <c r="M10" s="126" t="s">
        <v>1080</v>
      </c>
      <c r="N10" s="126" t="s">
        <v>1080</v>
      </c>
      <c r="O10" s="126" t="s">
        <v>1080</v>
      </c>
      <c r="P10" s="126" t="s">
        <v>1080</v>
      </c>
      <c r="Q10" s="126" t="s">
        <v>1080</v>
      </c>
      <c r="R10" s="126" t="s">
        <v>1080</v>
      </c>
      <c r="S10" s="126" t="s">
        <v>1080</v>
      </c>
      <c r="T10" s="126" t="s">
        <v>1080</v>
      </c>
      <c r="U10" s="126" t="s">
        <v>1080</v>
      </c>
      <c r="V10" s="126"/>
      <c r="W10" s="126"/>
      <c r="X10" s="76"/>
      <c r="Y10" s="170" t="str">
        <f>Y9</f>
        <v>BVES does not have Non-HFTD or Tier 1 designations</v>
      </c>
    </row>
    <row r="11" spans="2:25" ht="60" x14ac:dyDescent="0.25">
      <c r="B11" s="76"/>
      <c r="C11" s="79"/>
      <c r="D11" s="164" t="s">
        <v>154</v>
      </c>
      <c r="E11" s="147" t="s">
        <v>158</v>
      </c>
      <c r="F11" s="147">
        <v>1</v>
      </c>
      <c r="G11" s="126" t="s">
        <v>1080</v>
      </c>
      <c r="H11" s="126" t="s">
        <v>1080</v>
      </c>
      <c r="I11" s="126" t="s">
        <v>1080</v>
      </c>
      <c r="J11" s="126" t="s">
        <v>1080</v>
      </c>
      <c r="K11" s="126" t="s">
        <v>1080</v>
      </c>
      <c r="L11" s="126" t="s">
        <v>1080</v>
      </c>
      <c r="M11" s="126" t="s">
        <v>1080</v>
      </c>
      <c r="N11" s="126" t="s">
        <v>1080</v>
      </c>
      <c r="O11" s="126" t="s">
        <v>1080</v>
      </c>
      <c r="P11" s="126" t="s">
        <v>1080</v>
      </c>
      <c r="Q11" s="126" t="s">
        <v>1080</v>
      </c>
      <c r="R11" s="126" t="s">
        <v>1080</v>
      </c>
      <c r="S11" s="126" t="s">
        <v>1080</v>
      </c>
      <c r="T11" s="126" t="s">
        <v>1080</v>
      </c>
      <c r="U11" s="126" t="s">
        <v>1080</v>
      </c>
      <c r="V11" s="126"/>
      <c r="W11" s="126"/>
      <c r="X11" s="76"/>
      <c r="Y11" s="170" t="str">
        <f>Y10</f>
        <v>BVES does not have Non-HFTD or Tier 1 designations</v>
      </c>
    </row>
    <row r="12" spans="2:25" ht="60" x14ac:dyDescent="0.25">
      <c r="B12" s="76"/>
      <c r="C12" s="79"/>
      <c r="D12" s="164" t="s">
        <v>154</v>
      </c>
      <c r="E12" s="147" t="s">
        <v>159</v>
      </c>
      <c r="F12" s="147">
        <v>1</v>
      </c>
      <c r="G12" s="126" t="s">
        <v>1080</v>
      </c>
      <c r="H12" s="126" t="s">
        <v>1080</v>
      </c>
      <c r="I12" s="126" t="s">
        <v>1080</v>
      </c>
      <c r="J12" s="126" t="s">
        <v>1080</v>
      </c>
      <c r="K12" s="126" t="s">
        <v>1080</v>
      </c>
      <c r="L12" s="126" t="s">
        <v>1080</v>
      </c>
      <c r="M12" s="126" t="s">
        <v>1080</v>
      </c>
      <c r="N12" s="126" t="s">
        <v>1080</v>
      </c>
      <c r="O12" s="126" t="s">
        <v>1080</v>
      </c>
      <c r="P12" s="126" t="s">
        <v>1080</v>
      </c>
      <c r="Q12" s="126" t="s">
        <v>1080</v>
      </c>
      <c r="R12" s="126" t="s">
        <v>1080</v>
      </c>
      <c r="S12" s="126" t="s">
        <v>1080</v>
      </c>
      <c r="T12" s="126" t="s">
        <v>1080</v>
      </c>
      <c r="U12" s="126" t="s">
        <v>1080</v>
      </c>
      <c r="V12" s="126"/>
      <c r="W12" s="126"/>
      <c r="X12" s="76"/>
      <c r="Y12" s="170" t="str">
        <f>Y11</f>
        <v>BVES does not have Non-HFTD or Tier 1 designations</v>
      </c>
    </row>
    <row r="13" spans="2:25" ht="60" x14ac:dyDescent="0.25">
      <c r="B13" s="76"/>
      <c r="C13" s="79"/>
      <c r="D13" s="164" t="s">
        <v>154</v>
      </c>
      <c r="E13" s="147" t="s">
        <v>160</v>
      </c>
      <c r="F13" s="147">
        <v>1</v>
      </c>
      <c r="G13" s="126" t="s">
        <v>1080</v>
      </c>
      <c r="H13" s="126" t="s">
        <v>1080</v>
      </c>
      <c r="I13" s="126" t="s">
        <v>1080</v>
      </c>
      <c r="J13" s="126" t="s">
        <v>1080</v>
      </c>
      <c r="K13" s="126" t="s">
        <v>1080</v>
      </c>
      <c r="L13" s="126" t="s">
        <v>1080</v>
      </c>
      <c r="M13" s="126" t="s">
        <v>1080</v>
      </c>
      <c r="N13" s="126" t="s">
        <v>1080</v>
      </c>
      <c r="O13" s="126" t="s">
        <v>1080</v>
      </c>
      <c r="P13" s="126" t="s">
        <v>1080</v>
      </c>
      <c r="Q13" s="126" t="s">
        <v>1080</v>
      </c>
      <c r="R13" s="126" t="s">
        <v>1080</v>
      </c>
      <c r="S13" s="126" t="s">
        <v>1080</v>
      </c>
      <c r="T13" s="126" t="s">
        <v>1080</v>
      </c>
      <c r="U13" s="126" t="s">
        <v>1080</v>
      </c>
      <c r="V13" s="126"/>
      <c r="W13" s="126"/>
      <c r="X13" s="76"/>
      <c r="Y13" s="170" t="str">
        <f>Y12</f>
        <v>BVES does not have Non-HFTD or Tier 1 designations</v>
      </c>
    </row>
    <row r="14" spans="2:25" ht="60" x14ac:dyDescent="0.25">
      <c r="B14" s="76"/>
      <c r="C14" s="79"/>
      <c r="D14" s="164" t="s">
        <v>154</v>
      </c>
      <c r="E14" s="146" t="s">
        <v>155</v>
      </c>
      <c r="F14" s="146">
        <v>2</v>
      </c>
      <c r="G14" s="126">
        <v>33</v>
      </c>
      <c r="H14" s="126">
        <v>85</v>
      </c>
      <c r="I14" s="126">
        <v>83</v>
      </c>
      <c r="J14" s="126">
        <v>31</v>
      </c>
      <c r="K14" s="126">
        <v>25</v>
      </c>
      <c r="L14" s="124">
        <v>4</v>
      </c>
      <c r="M14" s="124">
        <v>3</v>
      </c>
      <c r="N14" s="124">
        <v>6</v>
      </c>
      <c r="O14" s="124">
        <v>4</v>
      </c>
      <c r="P14" s="152">
        <v>8</v>
      </c>
      <c r="Q14" s="152">
        <v>5</v>
      </c>
      <c r="R14" s="152">
        <v>10</v>
      </c>
      <c r="S14" s="152">
        <v>4</v>
      </c>
      <c r="T14" s="152">
        <v>3</v>
      </c>
      <c r="U14" s="152">
        <v>0</v>
      </c>
      <c r="V14" s="152"/>
      <c r="W14" s="152"/>
      <c r="X14" s="76"/>
      <c r="Y14" s="170" t="s">
        <v>1223</v>
      </c>
    </row>
    <row r="15" spans="2:25" ht="60" x14ac:dyDescent="0.25">
      <c r="B15" s="76"/>
      <c r="C15" s="79"/>
      <c r="D15" s="164" t="s">
        <v>154</v>
      </c>
      <c r="E15" s="147" t="s">
        <v>157</v>
      </c>
      <c r="F15" s="147">
        <v>2</v>
      </c>
      <c r="G15" s="126" t="s">
        <v>1080</v>
      </c>
      <c r="H15" s="126" t="s">
        <v>1080</v>
      </c>
      <c r="I15" s="126" t="s">
        <v>1080</v>
      </c>
      <c r="J15" s="126">
        <v>1</v>
      </c>
      <c r="K15" s="126">
        <v>1</v>
      </c>
      <c r="L15" s="124">
        <v>0</v>
      </c>
      <c r="M15" s="124">
        <v>0</v>
      </c>
      <c r="N15" s="124">
        <v>1</v>
      </c>
      <c r="O15" s="124">
        <v>0</v>
      </c>
      <c r="P15" s="152">
        <v>0</v>
      </c>
      <c r="Q15" s="152">
        <v>0</v>
      </c>
      <c r="R15" s="152">
        <v>0</v>
      </c>
      <c r="S15" s="152">
        <v>0</v>
      </c>
      <c r="T15" s="152">
        <v>0</v>
      </c>
      <c r="U15" s="152">
        <v>0</v>
      </c>
      <c r="V15" s="152"/>
      <c r="W15" s="152"/>
      <c r="X15" s="76"/>
      <c r="Y15" s="170"/>
    </row>
    <row r="16" spans="2:25" ht="60" x14ac:dyDescent="0.25">
      <c r="B16" s="76"/>
      <c r="C16" s="79"/>
      <c r="D16" s="164" t="s">
        <v>154</v>
      </c>
      <c r="E16" s="147" t="s">
        <v>158</v>
      </c>
      <c r="F16" s="147">
        <v>2</v>
      </c>
      <c r="G16" s="126" t="s">
        <v>1080</v>
      </c>
      <c r="H16" s="126" t="s">
        <v>1080</v>
      </c>
      <c r="I16" s="126" t="s">
        <v>1080</v>
      </c>
      <c r="J16" s="126">
        <v>1</v>
      </c>
      <c r="K16" s="126">
        <v>6</v>
      </c>
      <c r="L16" s="124">
        <v>0</v>
      </c>
      <c r="M16" s="124">
        <v>0</v>
      </c>
      <c r="N16" s="124">
        <v>0</v>
      </c>
      <c r="O16" s="124">
        <v>0</v>
      </c>
      <c r="P16" s="152">
        <v>2</v>
      </c>
      <c r="Q16" s="152">
        <v>0</v>
      </c>
      <c r="R16" s="152">
        <v>0</v>
      </c>
      <c r="S16" s="152">
        <v>0</v>
      </c>
      <c r="T16" s="152">
        <v>2</v>
      </c>
      <c r="U16" s="152">
        <v>0</v>
      </c>
      <c r="V16" s="152"/>
      <c r="W16" s="152"/>
      <c r="X16" s="76"/>
      <c r="Y16" s="170"/>
    </row>
    <row r="17" spans="2:25" ht="60" x14ac:dyDescent="0.25">
      <c r="B17" s="76"/>
      <c r="C17" s="79"/>
      <c r="D17" s="164" t="s">
        <v>154</v>
      </c>
      <c r="E17" s="147" t="s">
        <v>159</v>
      </c>
      <c r="F17" s="147">
        <v>2</v>
      </c>
      <c r="G17" s="126" t="s">
        <v>1080</v>
      </c>
      <c r="H17" s="126" t="s">
        <v>1080</v>
      </c>
      <c r="I17" s="126" t="s">
        <v>1080</v>
      </c>
      <c r="J17" s="126" t="s">
        <v>1080</v>
      </c>
      <c r="K17" s="126">
        <v>0</v>
      </c>
      <c r="L17" s="124">
        <v>0</v>
      </c>
      <c r="M17" s="124">
        <v>0</v>
      </c>
      <c r="N17" s="124">
        <v>0</v>
      </c>
      <c r="O17" s="124">
        <v>0</v>
      </c>
      <c r="P17" s="152">
        <v>0</v>
      </c>
      <c r="Q17" s="152">
        <v>0</v>
      </c>
      <c r="R17" s="152">
        <v>0</v>
      </c>
      <c r="S17" s="152">
        <v>0</v>
      </c>
      <c r="T17" s="152">
        <v>0</v>
      </c>
      <c r="U17" s="152">
        <v>0</v>
      </c>
      <c r="V17" s="152"/>
      <c r="W17" s="152"/>
      <c r="X17" s="76"/>
      <c r="Y17" s="170"/>
    </row>
    <row r="18" spans="2:25" ht="60" x14ac:dyDescent="0.25">
      <c r="B18" s="76"/>
      <c r="C18" s="79"/>
      <c r="D18" s="164" t="s">
        <v>154</v>
      </c>
      <c r="E18" s="147" t="s">
        <v>160</v>
      </c>
      <c r="F18" s="147">
        <v>2</v>
      </c>
      <c r="G18" s="126" t="s">
        <v>1080</v>
      </c>
      <c r="H18" s="126" t="s">
        <v>1080</v>
      </c>
      <c r="I18" s="126" t="s">
        <v>1080</v>
      </c>
      <c r="J18" s="126" t="s">
        <v>1080</v>
      </c>
      <c r="K18" s="126">
        <v>6</v>
      </c>
      <c r="L18" s="124">
        <v>0</v>
      </c>
      <c r="M18" s="124">
        <v>0</v>
      </c>
      <c r="N18" s="124">
        <v>0</v>
      </c>
      <c r="O18" s="124">
        <v>0</v>
      </c>
      <c r="P18" s="152">
        <v>2</v>
      </c>
      <c r="Q18" s="152">
        <v>0</v>
      </c>
      <c r="R18" s="152">
        <v>0</v>
      </c>
      <c r="S18" s="152">
        <v>0</v>
      </c>
      <c r="T18" s="152">
        <v>2</v>
      </c>
      <c r="U18" s="152">
        <v>0</v>
      </c>
      <c r="V18" s="152"/>
      <c r="W18" s="152"/>
      <c r="X18" s="76"/>
      <c r="Y18" s="170"/>
    </row>
    <row r="19" spans="2:25" ht="60" x14ac:dyDescent="0.25">
      <c r="B19" s="76"/>
      <c r="C19" s="79"/>
      <c r="D19" s="164" t="s">
        <v>154</v>
      </c>
      <c r="E19" s="146" t="s">
        <v>155</v>
      </c>
      <c r="F19" s="146">
        <v>3</v>
      </c>
      <c r="G19" s="126">
        <v>0</v>
      </c>
      <c r="H19" s="126">
        <v>0</v>
      </c>
      <c r="I19" s="126">
        <v>0</v>
      </c>
      <c r="J19" s="126">
        <v>0</v>
      </c>
      <c r="K19" s="126">
        <v>0</v>
      </c>
      <c r="L19" s="124">
        <v>0</v>
      </c>
      <c r="M19" s="124">
        <v>0</v>
      </c>
      <c r="N19" s="124">
        <v>0</v>
      </c>
      <c r="O19" s="124">
        <v>0</v>
      </c>
      <c r="P19" s="152">
        <v>0</v>
      </c>
      <c r="Q19" s="152">
        <v>0</v>
      </c>
      <c r="R19" s="152">
        <v>0</v>
      </c>
      <c r="S19" s="152">
        <v>0</v>
      </c>
      <c r="T19" s="152">
        <v>0</v>
      </c>
      <c r="U19" s="152">
        <v>0</v>
      </c>
      <c r="V19" s="152"/>
      <c r="W19" s="152"/>
      <c r="X19" s="76"/>
      <c r="Y19" s="170" t="str">
        <f>Y14</f>
        <v>BVES uses this entry for "not known" or N/A as the option is not provided.</v>
      </c>
    </row>
    <row r="20" spans="2:25" ht="60" x14ac:dyDescent="0.25">
      <c r="B20" s="76"/>
      <c r="C20" s="79"/>
      <c r="D20" s="164" t="s">
        <v>154</v>
      </c>
      <c r="E20" s="147" t="s">
        <v>157</v>
      </c>
      <c r="F20" s="147">
        <v>3</v>
      </c>
      <c r="G20" s="126">
        <v>0</v>
      </c>
      <c r="H20" s="126">
        <v>0</v>
      </c>
      <c r="I20" s="126">
        <v>0</v>
      </c>
      <c r="J20" s="126">
        <v>0</v>
      </c>
      <c r="K20" s="126">
        <v>0</v>
      </c>
      <c r="L20" s="124">
        <v>0</v>
      </c>
      <c r="M20" s="124">
        <v>0</v>
      </c>
      <c r="N20" s="124">
        <v>0</v>
      </c>
      <c r="O20" s="124">
        <v>0</v>
      </c>
      <c r="P20" s="152">
        <v>0</v>
      </c>
      <c r="Q20" s="152">
        <v>0</v>
      </c>
      <c r="R20" s="152">
        <v>0</v>
      </c>
      <c r="S20" s="152">
        <v>0</v>
      </c>
      <c r="T20" s="152">
        <v>0</v>
      </c>
      <c r="U20" s="152">
        <v>0</v>
      </c>
      <c r="V20" s="152"/>
      <c r="W20" s="152"/>
      <c r="X20" s="76"/>
      <c r="Y20" s="170"/>
    </row>
    <row r="21" spans="2:25" ht="60" x14ac:dyDescent="0.25">
      <c r="B21" s="76"/>
      <c r="C21" s="79"/>
      <c r="D21" s="164" t="s">
        <v>154</v>
      </c>
      <c r="E21" s="147" t="s">
        <v>158</v>
      </c>
      <c r="F21" s="147">
        <v>3</v>
      </c>
      <c r="G21" s="126">
        <v>0</v>
      </c>
      <c r="H21" s="126">
        <v>0</v>
      </c>
      <c r="I21" s="126">
        <v>0</v>
      </c>
      <c r="J21" s="126">
        <v>0</v>
      </c>
      <c r="K21" s="126">
        <v>0</v>
      </c>
      <c r="L21" s="124">
        <v>0</v>
      </c>
      <c r="M21" s="124">
        <v>0</v>
      </c>
      <c r="N21" s="124">
        <v>0</v>
      </c>
      <c r="O21" s="124">
        <v>0</v>
      </c>
      <c r="P21" s="152">
        <v>0</v>
      </c>
      <c r="Q21" s="152">
        <v>0</v>
      </c>
      <c r="R21" s="152">
        <v>0</v>
      </c>
      <c r="S21" s="152">
        <v>0</v>
      </c>
      <c r="T21" s="152">
        <v>0</v>
      </c>
      <c r="U21" s="152">
        <v>0</v>
      </c>
      <c r="V21" s="152"/>
      <c r="W21" s="152"/>
      <c r="X21" s="76"/>
      <c r="Y21" s="170"/>
    </row>
    <row r="22" spans="2:25" ht="60" x14ac:dyDescent="0.25">
      <c r="B22" s="76"/>
      <c r="C22" s="79"/>
      <c r="D22" s="164" t="s">
        <v>154</v>
      </c>
      <c r="E22" s="147" t="s">
        <v>159</v>
      </c>
      <c r="F22" s="147">
        <v>3</v>
      </c>
      <c r="G22" s="126">
        <v>0</v>
      </c>
      <c r="H22" s="126">
        <v>0</v>
      </c>
      <c r="I22" s="126">
        <v>0</v>
      </c>
      <c r="J22" s="126">
        <v>0</v>
      </c>
      <c r="K22" s="126">
        <v>0</v>
      </c>
      <c r="L22" s="124">
        <v>0</v>
      </c>
      <c r="M22" s="124">
        <v>0</v>
      </c>
      <c r="N22" s="124">
        <v>0</v>
      </c>
      <c r="O22" s="124">
        <v>0</v>
      </c>
      <c r="P22" s="152">
        <v>0</v>
      </c>
      <c r="Q22" s="152">
        <v>0</v>
      </c>
      <c r="R22" s="152">
        <v>0</v>
      </c>
      <c r="S22" s="152">
        <v>0</v>
      </c>
      <c r="T22" s="152">
        <v>0</v>
      </c>
      <c r="U22" s="152">
        <v>0</v>
      </c>
      <c r="V22" s="152"/>
      <c r="W22" s="152"/>
      <c r="X22" s="76"/>
      <c r="Y22" s="170"/>
    </row>
    <row r="23" spans="2:25" ht="60" x14ac:dyDescent="0.25">
      <c r="B23" s="76"/>
      <c r="C23" s="79"/>
      <c r="D23" s="164" t="s">
        <v>154</v>
      </c>
      <c r="E23" s="147" t="s">
        <v>160</v>
      </c>
      <c r="F23" s="147">
        <v>3</v>
      </c>
      <c r="G23" s="126">
        <v>0</v>
      </c>
      <c r="H23" s="126">
        <v>0</v>
      </c>
      <c r="I23" s="126">
        <v>0</v>
      </c>
      <c r="J23" s="126">
        <v>0</v>
      </c>
      <c r="K23" s="126">
        <v>0</v>
      </c>
      <c r="L23" s="124">
        <v>0</v>
      </c>
      <c r="M23" s="124">
        <v>0</v>
      </c>
      <c r="N23" s="124">
        <v>0</v>
      </c>
      <c r="O23" s="124">
        <v>0</v>
      </c>
      <c r="P23" s="152">
        <v>0</v>
      </c>
      <c r="Q23" s="152">
        <v>0</v>
      </c>
      <c r="R23" s="152">
        <v>0</v>
      </c>
      <c r="S23" s="152">
        <v>0</v>
      </c>
      <c r="T23" s="152">
        <v>0</v>
      </c>
      <c r="U23" s="152">
        <v>0</v>
      </c>
      <c r="V23" s="152"/>
      <c r="W23" s="152"/>
      <c r="X23" s="76"/>
      <c r="Y23" s="170"/>
    </row>
    <row r="24" spans="2:25" ht="60" x14ac:dyDescent="0.25">
      <c r="B24" s="76"/>
      <c r="C24" s="79"/>
      <c r="D24" s="164" t="s">
        <v>154</v>
      </c>
      <c r="E24" s="146" t="s">
        <v>155</v>
      </c>
      <c r="F24" s="146" t="s">
        <v>1055</v>
      </c>
      <c r="G24" s="126" t="s">
        <v>1080</v>
      </c>
      <c r="H24" s="126" t="s">
        <v>1080</v>
      </c>
      <c r="I24" s="126" t="s">
        <v>1080</v>
      </c>
      <c r="J24" s="126" t="s">
        <v>1080</v>
      </c>
      <c r="K24" s="126" t="s">
        <v>1080</v>
      </c>
      <c r="L24" s="126" t="s">
        <v>1080</v>
      </c>
      <c r="M24" s="126" t="s">
        <v>1080</v>
      </c>
      <c r="N24" s="126" t="s">
        <v>1080</v>
      </c>
      <c r="O24" s="126" t="s">
        <v>1080</v>
      </c>
      <c r="P24" s="126" t="s">
        <v>1080</v>
      </c>
      <c r="Q24" s="126" t="s">
        <v>1080</v>
      </c>
      <c r="R24" s="126" t="s">
        <v>1080</v>
      </c>
      <c r="S24" s="126" t="s">
        <v>1080</v>
      </c>
      <c r="T24" s="126" t="s">
        <v>1080</v>
      </c>
      <c r="U24" s="126" t="s">
        <v>1080</v>
      </c>
      <c r="V24" s="126"/>
      <c r="W24" s="126"/>
      <c r="X24" s="76"/>
      <c r="Y24" s="170" t="str">
        <f>Y13</f>
        <v>BVES does not have Non-HFTD or Tier 1 designations</v>
      </c>
    </row>
    <row r="25" spans="2:25" ht="60" x14ac:dyDescent="0.25">
      <c r="B25" s="76"/>
      <c r="C25" s="79"/>
      <c r="D25" s="164" t="s">
        <v>154</v>
      </c>
      <c r="E25" s="147" t="s">
        <v>157</v>
      </c>
      <c r="F25" s="146" t="s">
        <v>1055</v>
      </c>
      <c r="G25" s="126" t="s">
        <v>1080</v>
      </c>
      <c r="H25" s="126" t="s">
        <v>1080</v>
      </c>
      <c r="I25" s="126" t="s">
        <v>1080</v>
      </c>
      <c r="J25" s="126" t="s">
        <v>1080</v>
      </c>
      <c r="K25" s="126" t="s">
        <v>1080</v>
      </c>
      <c r="L25" s="126" t="s">
        <v>1080</v>
      </c>
      <c r="M25" s="126" t="s">
        <v>1080</v>
      </c>
      <c r="N25" s="126" t="s">
        <v>1080</v>
      </c>
      <c r="O25" s="126" t="s">
        <v>1080</v>
      </c>
      <c r="P25" s="126" t="s">
        <v>1080</v>
      </c>
      <c r="Q25" s="126" t="s">
        <v>1080</v>
      </c>
      <c r="R25" s="126" t="s">
        <v>1080</v>
      </c>
      <c r="S25" s="126" t="s">
        <v>1080</v>
      </c>
      <c r="T25" s="126" t="s">
        <v>1080</v>
      </c>
      <c r="U25" s="126" t="s">
        <v>1080</v>
      </c>
      <c r="V25" s="126"/>
      <c r="W25" s="126"/>
      <c r="X25" s="76"/>
      <c r="Y25" s="170" t="str">
        <f t="shared" ref="Y25:Y33" si="0">Y24</f>
        <v>BVES does not have Non-HFTD or Tier 1 designations</v>
      </c>
    </row>
    <row r="26" spans="2:25" ht="60" x14ac:dyDescent="0.25">
      <c r="B26" s="76"/>
      <c r="C26" s="79"/>
      <c r="D26" s="164" t="s">
        <v>154</v>
      </c>
      <c r="E26" s="147" t="s">
        <v>158</v>
      </c>
      <c r="F26" s="146" t="s">
        <v>1055</v>
      </c>
      <c r="G26" s="126" t="s">
        <v>1080</v>
      </c>
      <c r="H26" s="126" t="s">
        <v>1080</v>
      </c>
      <c r="I26" s="126" t="s">
        <v>1080</v>
      </c>
      <c r="J26" s="126" t="s">
        <v>1080</v>
      </c>
      <c r="K26" s="126" t="s">
        <v>1080</v>
      </c>
      <c r="L26" s="126" t="s">
        <v>1080</v>
      </c>
      <c r="M26" s="126" t="s">
        <v>1080</v>
      </c>
      <c r="N26" s="126" t="s">
        <v>1080</v>
      </c>
      <c r="O26" s="126" t="s">
        <v>1080</v>
      </c>
      <c r="P26" s="126" t="s">
        <v>1080</v>
      </c>
      <c r="Q26" s="126" t="s">
        <v>1080</v>
      </c>
      <c r="R26" s="126" t="s">
        <v>1080</v>
      </c>
      <c r="S26" s="126" t="s">
        <v>1080</v>
      </c>
      <c r="T26" s="126" t="s">
        <v>1080</v>
      </c>
      <c r="U26" s="126" t="s">
        <v>1080</v>
      </c>
      <c r="V26" s="126"/>
      <c r="W26" s="126"/>
      <c r="X26" s="76"/>
      <c r="Y26" s="170" t="str">
        <f t="shared" si="0"/>
        <v>BVES does not have Non-HFTD or Tier 1 designations</v>
      </c>
    </row>
    <row r="27" spans="2:25" ht="60" x14ac:dyDescent="0.25">
      <c r="B27" s="76"/>
      <c r="C27" s="79"/>
      <c r="D27" s="164" t="s">
        <v>154</v>
      </c>
      <c r="E27" s="147" t="s">
        <v>159</v>
      </c>
      <c r="F27" s="146" t="s">
        <v>1055</v>
      </c>
      <c r="G27" s="126" t="s">
        <v>1080</v>
      </c>
      <c r="H27" s="126" t="s">
        <v>1080</v>
      </c>
      <c r="I27" s="126" t="s">
        <v>1080</v>
      </c>
      <c r="J27" s="126" t="s">
        <v>1080</v>
      </c>
      <c r="K27" s="126" t="s">
        <v>1080</v>
      </c>
      <c r="L27" s="126" t="s">
        <v>1080</v>
      </c>
      <c r="M27" s="126" t="s">
        <v>1080</v>
      </c>
      <c r="N27" s="126" t="s">
        <v>1080</v>
      </c>
      <c r="O27" s="126" t="s">
        <v>1080</v>
      </c>
      <c r="P27" s="126" t="s">
        <v>1080</v>
      </c>
      <c r="Q27" s="126" t="s">
        <v>1080</v>
      </c>
      <c r="R27" s="126" t="s">
        <v>1080</v>
      </c>
      <c r="S27" s="126" t="s">
        <v>1080</v>
      </c>
      <c r="T27" s="126" t="s">
        <v>1080</v>
      </c>
      <c r="U27" s="126" t="s">
        <v>1080</v>
      </c>
      <c r="V27" s="126"/>
      <c r="W27" s="126"/>
      <c r="X27" s="76"/>
      <c r="Y27" s="170" t="str">
        <f t="shared" si="0"/>
        <v>BVES does not have Non-HFTD or Tier 1 designations</v>
      </c>
    </row>
    <row r="28" spans="2:25" ht="60" x14ac:dyDescent="0.25">
      <c r="B28" s="76"/>
      <c r="C28" s="79"/>
      <c r="D28" s="164" t="s">
        <v>154</v>
      </c>
      <c r="E28" s="147" t="s">
        <v>160</v>
      </c>
      <c r="F28" s="146" t="s">
        <v>1055</v>
      </c>
      <c r="G28" s="126" t="s">
        <v>1080</v>
      </c>
      <c r="H28" s="126" t="s">
        <v>1080</v>
      </c>
      <c r="I28" s="126" t="s">
        <v>1080</v>
      </c>
      <c r="J28" s="126" t="s">
        <v>1080</v>
      </c>
      <c r="K28" s="126" t="s">
        <v>1080</v>
      </c>
      <c r="L28" s="126" t="s">
        <v>1080</v>
      </c>
      <c r="M28" s="126" t="s">
        <v>1080</v>
      </c>
      <c r="N28" s="126" t="s">
        <v>1080</v>
      </c>
      <c r="O28" s="126" t="s">
        <v>1080</v>
      </c>
      <c r="P28" s="126" t="s">
        <v>1080</v>
      </c>
      <c r="Q28" s="126" t="s">
        <v>1080</v>
      </c>
      <c r="R28" s="126" t="s">
        <v>1080</v>
      </c>
      <c r="S28" s="126" t="s">
        <v>1080</v>
      </c>
      <c r="T28" s="126" t="s">
        <v>1080</v>
      </c>
      <c r="U28" s="126" t="s">
        <v>1080</v>
      </c>
      <c r="V28" s="126"/>
      <c r="W28" s="126"/>
      <c r="X28" s="76"/>
      <c r="Y28" s="170" t="str">
        <f t="shared" si="0"/>
        <v>BVES does not have Non-HFTD or Tier 1 designations</v>
      </c>
    </row>
    <row r="29" spans="2:25" x14ac:dyDescent="0.25">
      <c r="B29" s="76" t="s">
        <v>1065</v>
      </c>
      <c r="C29" s="79" t="s">
        <v>65</v>
      </c>
      <c r="D29" s="169" t="s">
        <v>1058</v>
      </c>
      <c r="E29" s="146" t="s">
        <v>155</v>
      </c>
      <c r="F29" s="146">
        <v>1</v>
      </c>
      <c r="G29" s="126" t="s">
        <v>1080</v>
      </c>
      <c r="H29" s="126" t="s">
        <v>1080</v>
      </c>
      <c r="I29" s="126" t="s">
        <v>1080</v>
      </c>
      <c r="J29" s="126" t="s">
        <v>1080</v>
      </c>
      <c r="K29" s="126" t="s">
        <v>1080</v>
      </c>
      <c r="L29" s="126" t="s">
        <v>1080</v>
      </c>
      <c r="M29" s="126" t="s">
        <v>1080</v>
      </c>
      <c r="N29" s="126" t="s">
        <v>1080</v>
      </c>
      <c r="O29" s="126" t="s">
        <v>1080</v>
      </c>
      <c r="P29" s="126" t="s">
        <v>1080</v>
      </c>
      <c r="Q29" s="126" t="s">
        <v>1080</v>
      </c>
      <c r="R29" s="126" t="s">
        <v>1080</v>
      </c>
      <c r="S29" s="126" t="s">
        <v>1080</v>
      </c>
      <c r="T29" s="126" t="s">
        <v>1080</v>
      </c>
      <c r="U29" s="126" t="s">
        <v>1080</v>
      </c>
      <c r="V29" s="126"/>
      <c r="W29" s="126"/>
      <c r="X29" s="78" t="s">
        <v>161</v>
      </c>
      <c r="Y29" s="48" t="str">
        <f t="shared" si="0"/>
        <v>BVES does not have Non-HFTD or Tier 1 designations</v>
      </c>
    </row>
    <row r="30" spans="2:25" x14ac:dyDescent="0.25">
      <c r="B30" s="76"/>
      <c r="C30" s="79"/>
      <c r="D30" s="169" t="s">
        <v>1058</v>
      </c>
      <c r="E30" s="147" t="s">
        <v>157</v>
      </c>
      <c r="F30" s="147">
        <v>1</v>
      </c>
      <c r="G30" s="126" t="s">
        <v>1080</v>
      </c>
      <c r="H30" s="126" t="s">
        <v>1080</v>
      </c>
      <c r="I30" s="126" t="s">
        <v>1080</v>
      </c>
      <c r="J30" s="126" t="s">
        <v>1080</v>
      </c>
      <c r="K30" s="126" t="s">
        <v>1080</v>
      </c>
      <c r="L30" s="126" t="s">
        <v>1080</v>
      </c>
      <c r="M30" s="126" t="s">
        <v>1080</v>
      </c>
      <c r="N30" s="126" t="s">
        <v>1080</v>
      </c>
      <c r="O30" s="126" t="s">
        <v>1080</v>
      </c>
      <c r="P30" s="126" t="s">
        <v>1080</v>
      </c>
      <c r="Q30" s="126" t="s">
        <v>1080</v>
      </c>
      <c r="R30" s="126" t="s">
        <v>1080</v>
      </c>
      <c r="S30" s="126" t="s">
        <v>1080</v>
      </c>
      <c r="T30" s="126" t="s">
        <v>1080</v>
      </c>
      <c r="U30" s="126" t="s">
        <v>1080</v>
      </c>
      <c r="V30" s="126"/>
      <c r="W30" s="126"/>
      <c r="X30" s="76"/>
      <c r="Y30" s="170" t="str">
        <f t="shared" si="0"/>
        <v>BVES does not have Non-HFTD or Tier 1 designations</v>
      </c>
    </row>
    <row r="31" spans="2:25" x14ac:dyDescent="0.25">
      <c r="B31" s="76"/>
      <c r="C31" s="79"/>
      <c r="D31" s="169" t="s">
        <v>1058</v>
      </c>
      <c r="E31" s="147" t="s">
        <v>158</v>
      </c>
      <c r="F31" s="147">
        <v>1</v>
      </c>
      <c r="G31" s="126" t="s">
        <v>1080</v>
      </c>
      <c r="H31" s="126" t="s">
        <v>1080</v>
      </c>
      <c r="I31" s="126" t="s">
        <v>1080</v>
      </c>
      <c r="J31" s="126" t="s">
        <v>1080</v>
      </c>
      <c r="K31" s="126" t="s">
        <v>1080</v>
      </c>
      <c r="L31" s="126" t="s">
        <v>1080</v>
      </c>
      <c r="M31" s="126" t="s">
        <v>1080</v>
      </c>
      <c r="N31" s="126" t="s">
        <v>1080</v>
      </c>
      <c r="O31" s="126" t="s">
        <v>1080</v>
      </c>
      <c r="P31" s="126" t="s">
        <v>1080</v>
      </c>
      <c r="Q31" s="126" t="s">
        <v>1080</v>
      </c>
      <c r="R31" s="126" t="s">
        <v>1080</v>
      </c>
      <c r="S31" s="126" t="s">
        <v>1080</v>
      </c>
      <c r="T31" s="126" t="s">
        <v>1080</v>
      </c>
      <c r="U31" s="126" t="s">
        <v>1080</v>
      </c>
      <c r="V31" s="126"/>
      <c r="W31" s="126"/>
      <c r="X31" s="76"/>
      <c r="Y31" s="170" t="str">
        <f t="shared" si="0"/>
        <v>BVES does not have Non-HFTD or Tier 1 designations</v>
      </c>
    </row>
    <row r="32" spans="2:25" x14ac:dyDescent="0.25">
      <c r="B32" s="76"/>
      <c r="C32" s="79"/>
      <c r="D32" s="169" t="s">
        <v>1058</v>
      </c>
      <c r="E32" s="147" t="s">
        <v>159</v>
      </c>
      <c r="F32" s="147">
        <v>1</v>
      </c>
      <c r="G32" s="126" t="s">
        <v>1080</v>
      </c>
      <c r="H32" s="126" t="s">
        <v>1080</v>
      </c>
      <c r="I32" s="126" t="s">
        <v>1080</v>
      </c>
      <c r="J32" s="126" t="s">
        <v>1080</v>
      </c>
      <c r="K32" s="126" t="s">
        <v>1080</v>
      </c>
      <c r="L32" s="126" t="s">
        <v>1080</v>
      </c>
      <c r="M32" s="126" t="s">
        <v>1080</v>
      </c>
      <c r="N32" s="126" t="s">
        <v>1080</v>
      </c>
      <c r="O32" s="126" t="s">
        <v>1080</v>
      </c>
      <c r="P32" s="126" t="s">
        <v>1080</v>
      </c>
      <c r="Q32" s="126" t="s">
        <v>1080</v>
      </c>
      <c r="R32" s="126" t="s">
        <v>1080</v>
      </c>
      <c r="S32" s="126" t="s">
        <v>1080</v>
      </c>
      <c r="T32" s="126" t="s">
        <v>1080</v>
      </c>
      <c r="U32" s="126" t="s">
        <v>1080</v>
      </c>
      <c r="V32" s="126"/>
      <c r="W32" s="126"/>
      <c r="X32" s="76"/>
      <c r="Y32" s="170" t="str">
        <f t="shared" si="0"/>
        <v>BVES does not have Non-HFTD or Tier 1 designations</v>
      </c>
    </row>
    <row r="33" spans="2:25" x14ac:dyDescent="0.25">
      <c r="B33" s="76"/>
      <c r="C33" s="79"/>
      <c r="D33" s="169" t="s">
        <v>1058</v>
      </c>
      <c r="E33" s="147" t="s">
        <v>160</v>
      </c>
      <c r="F33" s="147">
        <v>1</v>
      </c>
      <c r="G33" s="126" t="s">
        <v>1080</v>
      </c>
      <c r="H33" s="126" t="s">
        <v>1080</v>
      </c>
      <c r="I33" s="126" t="s">
        <v>1080</v>
      </c>
      <c r="J33" s="126" t="s">
        <v>1080</v>
      </c>
      <c r="K33" s="126" t="s">
        <v>1080</v>
      </c>
      <c r="L33" s="126" t="s">
        <v>1080</v>
      </c>
      <c r="M33" s="126" t="s">
        <v>1080</v>
      </c>
      <c r="N33" s="126" t="s">
        <v>1080</v>
      </c>
      <c r="O33" s="126" t="s">
        <v>1080</v>
      </c>
      <c r="P33" s="126" t="s">
        <v>1080</v>
      </c>
      <c r="Q33" s="126" t="s">
        <v>1080</v>
      </c>
      <c r="R33" s="126" t="s">
        <v>1080</v>
      </c>
      <c r="S33" s="126" t="s">
        <v>1080</v>
      </c>
      <c r="T33" s="126" t="s">
        <v>1080</v>
      </c>
      <c r="U33" s="126" t="s">
        <v>1080</v>
      </c>
      <c r="V33" s="126"/>
      <c r="W33" s="126"/>
      <c r="X33" s="76"/>
      <c r="Y33" s="170" t="str">
        <f t="shared" si="0"/>
        <v>BVES does not have Non-HFTD or Tier 1 designations</v>
      </c>
    </row>
    <row r="34" spans="2:25" x14ac:dyDescent="0.25">
      <c r="B34" s="76"/>
      <c r="C34" s="79"/>
      <c r="D34" s="169" t="s">
        <v>1058</v>
      </c>
      <c r="E34" s="146" t="s">
        <v>155</v>
      </c>
      <c r="F34" s="146">
        <v>2</v>
      </c>
      <c r="G34" s="126">
        <v>7</v>
      </c>
      <c r="H34" s="126">
        <v>17</v>
      </c>
      <c r="I34" s="126">
        <v>4</v>
      </c>
      <c r="J34" s="126">
        <v>3</v>
      </c>
      <c r="K34" s="126">
        <v>3</v>
      </c>
      <c r="L34" s="128">
        <v>2</v>
      </c>
      <c r="M34" s="128">
        <v>1</v>
      </c>
      <c r="N34" s="128">
        <v>0</v>
      </c>
      <c r="O34" s="128">
        <v>0</v>
      </c>
      <c r="P34" s="152">
        <v>1</v>
      </c>
      <c r="Q34" s="152">
        <v>1</v>
      </c>
      <c r="R34" s="152">
        <v>2</v>
      </c>
      <c r="S34" s="152">
        <v>1</v>
      </c>
      <c r="T34" s="152">
        <v>3</v>
      </c>
      <c r="U34" s="152">
        <v>0</v>
      </c>
      <c r="V34" s="152"/>
      <c r="W34" s="152"/>
      <c r="X34" s="76"/>
      <c r="Y34" s="170" t="str">
        <f>Y14</f>
        <v>BVES uses this entry for "not known" or N/A as the option is not provided.</v>
      </c>
    </row>
    <row r="35" spans="2:25" x14ac:dyDescent="0.25">
      <c r="B35" s="76"/>
      <c r="C35" s="79"/>
      <c r="D35" s="169" t="s">
        <v>1058</v>
      </c>
      <c r="E35" s="147" t="s">
        <v>157</v>
      </c>
      <c r="F35" s="147">
        <v>2</v>
      </c>
      <c r="G35" s="126" t="s">
        <v>1080</v>
      </c>
      <c r="H35" s="126" t="s">
        <v>1080</v>
      </c>
      <c r="I35" s="126" t="s">
        <v>1080</v>
      </c>
      <c r="J35" s="126">
        <v>0</v>
      </c>
      <c r="K35" s="126">
        <v>0</v>
      </c>
      <c r="L35" s="128">
        <v>0</v>
      </c>
      <c r="M35" s="128">
        <v>0</v>
      </c>
      <c r="N35" s="128">
        <v>0</v>
      </c>
      <c r="O35" s="128">
        <v>0</v>
      </c>
      <c r="P35" s="152">
        <v>0</v>
      </c>
      <c r="Q35" s="152">
        <v>0</v>
      </c>
      <c r="R35" s="152">
        <v>0</v>
      </c>
      <c r="S35" s="152">
        <v>0</v>
      </c>
      <c r="T35" s="152">
        <v>0</v>
      </c>
      <c r="U35" s="152">
        <v>0</v>
      </c>
      <c r="V35" s="152"/>
      <c r="W35" s="152"/>
      <c r="X35" s="76"/>
      <c r="Y35" s="170"/>
    </row>
    <row r="36" spans="2:25" x14ac:dyDescent="0.25">
      <c r="B36" s="76"/>
      <c r="C36" s="79"/>
      <c r="D36" s="169" t="s">
        <v>1058</v>
      </c>
      <c r="E36" s="147" t="s">
        <v>158</v>
      </c>
      <c r="F36" s="147">
        <v>2</v>
      </c>
      <c r="G36" s="126" t="s">
        <v>1080</v>
      </c>
      <c r="H36" s="126" t="s">
        <v>1080</v>
      </c>
      <c r="I36" s="126" t="s">
        <v>1080</v>
      </c>
      <c r="J36" s="126">
        <v>0</v>
      </c>
      <c r="K36" s="126">
        <v>2</v>
      </c>
      <c r="L36" s="128">
        <v>0</v>
      </c>
      <c r="M36" s="128">
        <v>0</v>
      </c>
      <c r="N36" s="128">
        <v>0</v>
      </c>
      <c r="O36" s="128">
        <v>0</v>
      </c>
      <c r="P36" s="152">
        <v>0</v>
      </c>
      <c r="Q36" s="152">
        <v>0</v>
      </c>
      <c r="R36" s="152">
        <v>0</v>
      </c>
      <c r="S36" s="152">
        <v>0</v>
      </c>
      <c r="T36" s="152">
        <v>2</v>
      </c>
      <c r="U36" s="152">
        <v>0</v>
      </c>
      <c r="V36" s="152"/>
      <c r="W36" s="152"/>
      <c r="X36" s="76"/>
      <c r="Y36" s="170"/>
    </row>
    <row r="37" spans="2:25" x14ac:dyDescent="0.25">
      <c r="B37" s="76"/>
      <c r="C37" s="79"/>
      <c r="D37" s="169" t="s">
        <v>1058</v>
      </c>
      <c r="E37" s="147" t="s">
        <v>159</v>
      </c>
      <c r="F37" s="147">
        <v>2</v>
      </c>
      <c r="G37" s="126" t="s">
        <v>1080</v>
      </c>
      <c r="H37" s="126" t="s">
        <v>1080</v>
      </c>
      <c r="I37" s="126" t="s">
        <v>1080</v>
      </c>
      <c r="J37" s="126">
        <v>0</v>
      </c>
      <c r="K37" s="126">
        <v>0</v>
      </c>
      <c r="L37" s="128">
        <v>0</v>
      </c>
      <c r="M37" s="128">
        <v>0</v>
      </c>
      <c r="N37" s="128">
        <v>0</v>
      </c>
      <c r="O37" s="128">
        <v>0</v>
      </c>
      <c r="P37" s="152">
        <v>0</v>
      </c>
      <c r="Q37" s="152">
        <v>0</v>
      </c>
      <c r="R37" s="152">
        <v>0</v>
      </c>
      <c r="S37" s="152">
        <v>0</v>
      </c>
      <c r="T37" s="152">
        <v>0</v>
      </c>
      <c r="U37" s="152">
        <v>0</v>
      </c>
      <c r="V37" s="152"/>
      <c r="W37" s="152"/>
      <c r="X37" s="76"/>
      <c r="Y37" s="170"/>
    </row>
    <row r="38" spans="2:25" x14ac:dyDescent="0.25">
      <c r="B38" s="76"/>
      <c r="C38" s="79"/>
      <c r="D38" s="169" t="s">
        <v>1058</v>
      </c>
      <c r="E38" s="147" t="s">
        <v>160</v>
      </c>
      <c r="F38" s="147">
        <v>2</v>
      </c>
      <c r="G38" s="126" t="s">
        <v>1080</v>
      </c>
      <c r="H38" s="126" t="s">
        <v>1080</v>
      </c>
      <c r="I38" s="126" t="s">
        <v>1080</v>
      </c>
      <c r="J38" s="126">
        <v>0</v>
      </c>
      <c r="K38" s="126">
        <v>2</v>
      </c>
      <c r="L38" s="128">
        <v>0</v>
      </c>
      <c r="M38" s="128">
        <v>0</v>
      </c>
      <c r="N38" s="128">
        <v>0</v>
      </c>
      <c r="O38" s="128">
        <v>0</v>
      </c>
      <c r="P38" s="152">
        <v>0</v>
      </c>
      <c r="Q38" s="152">
        <v>0</v>
      </c>
      <c r="R38" s="152">
        <v>0</v>
      </c>
      <c r="S38" s="152">
        <v>0</v>
      </c>
      <c r="T38" s="152">
        <v>2</v>
      </c>
      <c r="U38" s="152">
        <v>0</v>
      </c>
      <c r="V38" s="152"/>
      <c r="W38" s="152"/>
      <c r="X38" s="76"/>
      <c r="Y38" s="170"/>
    </row>
    <row r="39" spans="2:25" x14ac:dyDescent="0.25">
      <c r="B39" s="76"/>
      <c r="C39" s="79"/>
      <c r="D39" s="169" t="s">
        <v>1058</v>
      </c>
      <c r="E39" s="146" t="s">
        <v>155</v>
      </c>
      <c r="F39" s="146">
        <v>3</v>
      </c>
      <c r="G39" s="126">
        <v>0</v>
      </c>
      <c r="H39" s="126">
        <v>0</v>
      </c>
      <c r="I39" s="126">
        <v>0</v>
      </c>
      <c r="J39" s="126">
        <v>0</v>
      </c>
      <c r="K39" s="126">
        <v>0</v>
      </c>
      <c r="L39" s="126">
        <v>0</v>
      </c>
      <c r="M39" s="126">
        <v>0</v>
      </c>
      <c r="N39" s="126">
        <v>0</v>
      </c>
      <c r="O39" s="126">
        <v>0</v>
      </c>
      <c r="P39" s="126">
        <v>0</v>
      </c>
      <c r="Q39" s="126">
        <v>0</v>
      </c>
      <c r="R39" s="126">
        <v>0</v>
      </c>
      <c r="S39" s="126">
        <v>0</v>
      </c>
      <c r="T39" s="126">
        <v>0</v>
      </c>
      <c r="U39" s="152">
        <v>0</v>
      </c>
      <c r="V39" s="152"/>
      <c r="W39" s="152"/>
      <c r="X39" s="76"/>
      <c r="Y39" s="170" t="str">
        <f>Y34</f>
        <v>BVES uses this entry for "not known" or N/A as the option is not provided.</v>
      </c>
    </row>
    <row r="40" spans="2:25" x14ac:dyDescent="0.25">
      <c r="B40" s="76"/>
      <c r="C40" s="79"/>
      <c r="D40" s="169" t="s">
        <v>1058</v>
      </c>
      <c r="E40" s="147" t="s">
        <v>157</v>
      </c>
      <c r="F40" s="147">
        <v>3</v>
      </c>
      <c r="G40" s="126">
        <v>0</v>
      </c>
      <c r="H40" s="126">
        <v>0</v>
      </c>
      <c r="I40" s="126">
        <v>0</v>
      </c>
      <c r="J40" s="126">
        <v>0</v>
      </c>
      <c r="K40" s="126">
        <v>0</v>
      </c>
      <c r="L40" s="126">
        <v>0</v>
      </c>
      <c r="M40" s="126">
        <v>0</v>
      </c>
      <c r="N40" s="126">
        <v>0</v>
      </c>
      <c r="O40" s="126">
        <v>0</v>
      </c>
      <c r="P40" s="126">
        <v>0</v>
      </c>
      <c r="Q40" s="126">
        <v>0</v>
      </c>
      <c r="R40" s="126">
        <v>0</v>
      </c>
      <c r="S40" s="126">
        <v>0</v>
      </c>
      <c r="T40" s="126">
        <v>0</v>
      </c>
      <c r="U40" s="152">
        <v>0</v>
      </c>
      <c r="V40" s="152"/>
      <c r="W40" s="152"/>
      <c r="X40" s="76"/>
      <c r="Y40" s="170"/>
    </row>
    <row r="41" spans="2:25" x14ac:dyDescent="0.25">
      <c r="B41" s="76"/>
      <c r="C41" s="79"/>
      <c r="D41" s="169" t="s">
        <v>1058</v>
      </c>
      <c r="E41" s="147" t="s">
        <v>158</v>
      </c>
      <c r="F41" s="147">
        <v>3</v>
      </c>
      <c r="G41" s="126">
        <v>0</v>
      </c>
      <c r="H41" s="126">
        <v>0</v>
      </c>
      <c r="I41" s="126">
        <v>0</v>
      </c>
      <c r="J41" s="126">
        <v>0</v>
      </c>
      <c r="K41" s="126">
        <v>0</v>
      </c>
      <c r="L41" s="126">
        <v>0</v>
      </c>
      <c r="M41" s="126">
        <v>0</v>
      </c>
      <c r="N41" s="126">
        <v>0</v>
      </c>
      <c r="O41" s="126">
        <v>0</v>
      </c>
      <c r="P41" s="126">
        <v>0</v>
      </c>
      <c r="Q41" s="126">
        <v>0</v>
      </c>
      <c r="R41" s="126">
        <v>0</v>
      </c>
      <c r="S41" s="126">
        <v>0</v>
      </c>
      <c r="T41" s="126">
        <v>0</v>
      </c>
      <c r="U41" s="152">
        <v>0</v>
      </c>
      <c r="V41" s="152"/>
      <c r="W41" s="152"/>
      <c r="X41" s="76"/>
      <c r="Y41" s="170"/>
    </row>
    <row r="42" spans="2:25" x14ac:dyDescent="0.25">
      <c r="B42" s="76"/>
      <c r="C42" s="79"/>
      <c r="D42" s="169" t="s">
        <v>1058</v>
      </c>
      <c r="E42" s="147" t="s">
        <v>159</v>
      </c>
      <c r="F42" s="147">
        <v>3</v>
      </c>
      <c r="G42" s="126">
        <v>0</v>
      </c>
      <c r="H42" s="126">
        <v>0</v>
      </c>
      <c r="I42" s="126">
        <v>0</v>
      </c>
      <c r="J42" s="126">
        <v>0</v>
      </c>
      <c r="K42" s="126">
        <v>0</v>
      </c>
      <c r="L42" s="126">
        <v>0</v>
      </c>
      <c r="M42" s="126">
        <v>0</v>
      </c>
      <c r="N42" s="126">
        <v>0</v>
      </c>
      <c r="O42" s="126">
        <v>0</v>
      </c>
      <c r="P42" s="126">
        <v>0</v>
      </c>
      <c r="Q42" s="126">
        <v>0</v>
      </c>
      <c r="R42" s="126">
        <v>0</v>
      </c>
      <c r="S42" s="126">
        <v>0</v>
      </c>
      <c r="T42" s="126">
        <v>0</v>
      </c>
      <c r="U42" s="152">
        <v>0</v>
      </c>
      <c r="V42" s="152"/>
      <c r="W42" s="152"/>
      <c r="X42" s="76"/>
      <c r="Y42" s="170"/>
    </row>
    <row r="43" spans="2:25" x14ac:dyDescent="0.25">
      <c r="B43" s="76"/>
      <c r="C43" s="79"/>
      <c r="D43" s="169" t="s">
        <v>1058</v>
      </c>
      <c r="E43" s="147" t="s">
        <v>160</v>
      </c>
      <c r="F43" s="147">
        <v>3</v>
      </c>
      <c r="G43" s="126">
        <v>0</v>
      </c>
      <c r="H43" s="126">
        <v>0</v>
      </c>
      <c r="I43" s="126">
        <v>0</v>
      </c>
      <c r="J43" s="126">
        <v>0</v>
      </c>
      <c r="K43" s="126">
        <v>0</v>
      </c>
      <c r="L43" s="126">
        <v>0</v>
      </c>
      <c r="M43" s="126">
        <v>0</v>
      </c>
      <c r="N43" s="126">
        <v>0</v>
      </c>
      <c r="O43" s="126">
        <v>0</v>
      </c>
      <c r="P43" s="126">
        <v>0</v>
      </c>
      <c r="Q43" s="126">
        <v>0</v>
      </c>
      <c r="R43" s="126">
        <v>0</v>
      </c>
      <c r="S43" s="126">
        <v>0</v>
      </c>
      <c r="T43" s="126">
        <v>0</v>
      </c>
      <c r="U43" s="126">
        <v>0</v>
      </c>
      <c r="V43" s="152"/>
      <c r="W43" s="152"/>
      <c r="X43" s="76"/>
      <c r="Y43" s="170"/>
    </row>
    <row r="44" spans="2:25" x14ac:dyDescent="0.25">
      <c r="B44" s="76"/>
      <c r="C44" s="79"/>
      <c r="D44" s="169" t="s">
        <v>1058</v>
      </c>
      <c r="E44" s="146" t="s">
        <v>155</v>
      </c>
      <c r="F44" s="146" t="s">
        <v>1055</v>
      </c>
      <c r="G44" s="126" t="s">
        <v>1080</v>
      </c>
      <c r="H44" s="126" t="s">
        <v>1080</v>
      </c>
      <c r="I44" s="126" t="s">
        <v>1080</v>
      </c>
      <c r="J44" s="126" t="s">
        <v>1080</v>
      </c>
      <c r="K44" s="126" t="s">
        <v>1080</v>
      </c>
      <c r="L44" s="126" t="s">
        <v>1080</v>
      </c>
      <c r="M44" s="126" t="s">
        <v>1080</v>
      </c>
      <c r="N44" s="126" t="s">
        <v>1080</v>
      </c>
      <c r="O44" s="126" t="s">
        <v>1080</v>
      </c>
      <c r="P44" s="126" t="s">
        <v>1080</v>
      </c>
      <c r="Q44" s="126" t="s">
        <v>1080</v>
      </c>
      <c r="R44" s="126" t="s">
        <v>1080</v>
      </c>
      <c r="S44" s="126" t="s">
        <v>1080</v>
      </c>
      <c r="T44" s="126" t="s">
        <v>1080</v>
      </c>
      <c r="U44" s="126" t="s">
        <v>1080</v>
      </c>
      <c r="V44" s="126"/>
      <c r="W44" s="126"/>
      <c r="X44" s="76"/>
      <c r="Y44" s="170" t="str">
        <f>Y24</f>
        <v>BVES does not have Non-HFTD or Tier 1 designations</v>
      </c>
    </row>
    <row r="45" spans="2:25" x14ac:dyDescent="0.25">
      <c r="B45" s="76"/>
      <c r="C45" s="79"/>
      <c r="D45" s="169" t="s">
        <v>1058</v>
      </c>
      <c r="E45" s="147" t="s">
        <v>157</v>
      </c>
      <c r="F45" s="146" t="s">
        <v>1055</v>
      </c>
      <c r="G45" s="126" t="s">
        <v>1080</v>
      </c>
      <c r="H45" s="126" t="s">
        <v>1080</v>
      </c>
      <c r="I45" s="126" t="s">
        <v>1080</v>
      </c>
      <c r="J45" s="126" t="s">
        <v>1080</v>
      </c>
      <c r="K45" s="126" t="s">
        <v>1080</v>
      </c>
      <c r="L45" s="126" t="s">
        <v>1080</v>
      </c>
      <c r="M45" s="126" t="s">
        <v>1080</v>
      </c>
      <c r="N45" s="126" t="s">
        <v>1080</v>
      </c>
      <c r="O45" s="126" t="s">
        <v>1080</v>
      </c>
      <c r="P45" s="126" t="s">
        <v>1080</v>
      </c>
      <c r="Q45" s="126" t="s">
        <v>1080</v>
      </c>
      <c r="R45" s="126" t="s">
        <v>1080</v>
      </c>
      <c r="S45" s="126" t="s">
        <v>1080</v>
      </c>
      <c r="T45" s="126" t="s">
        <v>1080</v>
      </c>
      <c r="U45" s="126" t="s">
        <v>1080</v>
      </c>
      <c r="V45" s="126"/>
      <c r="W45" s="126"/>
      <c r="X45" s="76"/>
      <c r="Y45" s="170" t="str">
        <f t="shared" ref="Y45:Y53" si="1">Y25</f>
        <v>BVES does not have Non-HFTD or Tier 1 designations</v>
      </c>
    </row>
    <row r="46" spans="2:25" x14ac:dyDescent="0.25">
      <c r="B46" s="76"/>
      <c r="C46" s="79"/>
      <c r="D46" s="169" t="s">
        <v>1058</v>
      </c>
      <c r="E46" s="147" t="s">
        <v>158</v>
      </c>
      <c r="F46" s="146" t="s">
        <v>1055</v>
      </c>
      <c r="G46" s="126" t="s">
        <v>1080</v>
      </c>
      <c r="H46" s="126" t="s">
        <v>1080</v>
      </c>
      <c r="I46" s="126" t="s">
        <v>1080</v>
      </c>
      <c r="J46" s="126" t="s">
        <v>1080</v>
      </c>
      <c r="K46" s="126" t="s">
        <v>1080</v>
      </c>
      <c r="L46" s="126" t="s">
        <v>1080</v>
      </c>
      <c r="M46" s="126" t="s">
        <v>1080</v>
      </c>
      <c r="N46" s="126" t="s">
        <v>1080</v>
      </c>
      <c r="O46" s="126" t="s">
        <v>1080</v>
      </c>
      <c r="P46" s="126" t="s">
        <v>1080</v>
      </c>
      <c r="Q46" s="126" t="s">
        <v>1080</v>
      </c>
      <c r="R46" s="126" t="s">
        <v>1080</v>
      </c>
      <c r="S46" s="126" t="s">
        <v>1080</v>
      </c>
      <c r="T46" s="126" t="s">
        <v>1080</v>
      </c>
      <c r="U46" s="126" t="s">
        <v>1080</v>
      </c>
      <c r="V46" s="126"/>
      <c r="W46" s="126"/>
      <c r="X46" s="76"/>
      <c r="Y46" s="170" t="str">
        <f t="shared" si="1"/>
        <v>BVES does not have Non-HFTD or Tier 1 designations</v>
      </c>
    </row>
    <row r="47" spans="2:25" x14ac:dyDescent="0.25">
      <c r="B47" s="76"/>
      <c r="C47" s="79"/>
      <c r="D47" s="169" t="s">
        <v>1058</v>
      </c>
      <c r="E47" s="147" t="s">
        <v>159</v>
      </c>
      <c r="F47" s="146" t="s">
        <v>1055</v>
      </c>
      <c r="G47" s="126" t="s">
        <v>1080</v>
      </c>
      <c r="H47" s="126" t="s">
        <v>1080</v>
      </c>
      <c r="I47" s="126" t="s">
        <v>1080</v>
      </c>
      <c r="J47" s="126" t="s">
        <v>1080</v>
      </c>
      <c r="K47" s="126" t="s">
        <v>1080</v>
      </c>
      <c r="L47" s="126" t="s">
        <v>1080</v>
      </c>
      <c r="M47" s="126" t="s">
        <v>1080</v>
      </c>
      <c r="N47" s="126" t="s">
        <v>1080</v>
      </c>
      <c r="O47" s="126" t="s">
        <v>1080</v>
      </c>
      <c r="P47" s="126" t="s">
        <v>1080</v>
      </c>
      <c r="Q47" s="126" t="s">
        <v>1080</v>
      </c>
      <c r="R47" s="126" t="s">
        <v>1080</v>
      </c>
      <c r="S47" s="126" t="s">
        <v>1080</v>
      </c>
      <c r="T47" s="126" t="s">
        <v>1080</v>
      </c>
      <c r="U47" s="126" t="s">
        <v>1080</v>
      </c>
      <c r="V47" s="126"/>
      <c r="W47" s="126"/>
      <c r="X47" s="76"/>
      <c r="Y47" s="170" t="str">
        <f t="shared" si="1"/>
        <v>BVES does not have Non-HFTD or Tier 1 designations</v>
      </c>
    </row>
    <row r="48" spans="2:25" x14ac:dyDescent="0.25">
      <c r="B48" s="76"/>
      <c r="C48" s="79"/>
      <c r="D48" s="169" t="s">
        <v>1058</v>
      </c>
      <c r="E48" s="147" t="s">
        <v>160</v>
      </c>
      <c r="F48" s="146" t="s">
        <v>1055</v>
      </c>
      <c r="G48" s="126" t="s">
        <v>1080</v>
      </c>
      <c r="H48" s="126" t="s">
        <v>1080</v>
      </c>
      <c r="I48" s="126" t="s">
        <v>1080</v>
      </c>
      <c r="J48" s="126" t="s">
        <v>1080</v>
      </c>
      <c r="K48" s="126" t="s">
        <v>1080</v>
      </c>
      <c r="L48" s="126" t="s">
        <v>1080</v>
      </c>
      <c r="M48" s="126" t="s">
        <v>1080</v>
      </c>
      <c r="N48" s="126" t="s">
        <v>1080</v>
      </c>
      <c r="O48" s="126" t="s">
        <v>1080</v>
      </c>
      <c r="P48" s="126" t="s">
        <v>1080</v>
      </c>
      <c r="Q48" s="126" t="s">
        <v>1080</v>
      </c>
      <c r="R48" s="126" t="s">
        <v>1080</v>
      </c>
      <c r="S48" s="126" t="s">
        <v>1080</v>
      </c>
      <c r="T48" s="126" t="s">
        <v>1080</v>
      </c>
      <c r="U48" s="126" t="s">
        <v>1080</v>
      </c>
      <c r="V48" s="126"/>
      <c r="W48" s="126"/>
      <c r="X48" s="76"/>
      <c r="Y48" s="170" t="str">
        <f t="shared" si="1"/>
        <v>BVES does not have Non-HFTD or Tier 1 designations</v>
      </c>
    </row>
    <row r="49" spans="2:25" x14ac:dyDescent="0.25">
      <c r="B49" s="76" t="s">
        <v>1065</v>
      </c>
      <c r="C49" s="79" t="s">
        <v>67</v>
      </c>
      <c r="D49" s="169" t="s">
        <v>1057</v>
      </c>
      <c r="E49" s="146" t="s">
        <v>155</v>
      </c>
      <c r="F49" s="146">
        <v>1</v>
      </c>
      <c r="G49" s="126" t="s">
        <v>1080</v>
      </c>
      <c r="H49" s="126" t="s">
        <v>1080</v>
      </c>
      <c r="I49" s="126" t="s">
        <v>1080</v>
      </c>
      <c r="J49" s="126" t="s">
        <v>1080</v>
      </c>
      <c r="K49" s="126" t="s">
        <v>1080</v>
      </c>
      <c r="L49" s="126" t="s">
        <v>1080</v>
      </c>
      <c r="M49" s="126" t="s">
        <v>1080</v>
      </c>
      <c r="N49" s="126" t="s">
        <v>1080</v>
      </c>
      <c r="O49" s="126" t="s">
        <v>1080</v>
      </c>
      <c r="P49" s="126" t="s">
        <v>1080</v>
      </c>
      <c r="Q49" s="126" t="s">
        <v>1080</v>
      </c>
      <c r="R49" s="126" t="s">
        <v>1080</v>
      </c>
      <c r="S49" s="126" t="s">
        <v>1080</v>
      </c>
      <c r="T49" s="126" t="s">
        <v>1080</v>
      </c>
      <c r="U49" s="126" t="s">
        <v>1080</v>
      </c>
      <c r="V49" s="126"/>
      <c r="W49" s="126"/>
      <c r="X49" s="76" t="s">
        <v>162</v>
      </c>
      <c r="Y49" s="170" t="str">
        <f t="shared" si="1"/>
        <v>BVES does not have Non-HFTD or Tier 1 designations</v>
      </c>
    </row>
    <row r="50" spans="2:25" x14ac:dyDescent="0.25">
      <c r="B50" s="76"/>
      <c r="C50" s="79"/>
      <c r="D50" s="169" t="s">
        <v>1057</v>
      </c>
      <c r="E50" s="147" t="s">
        <v>157</v>
      </c>
      <c r="F50" s="147">
        <v>1</v>
      </c>
      <c r="G50" s="126" t="s">
        <v>1080</v>
      </c>
      <c r="H50" s="126" t="s">
        <v>1080</v>
      </c>
      <c r="I50" s="126" t="s">
        <v>1080</v>
      </c>
      <c r="J50" s="126" t="s">
        <v>1080</v>
      </c>
      <c r="K50" s="126" t="s">
        <v>1080</v>
      </c>
      <c r="L50" s="126" t="s">
        <v>1080</v>
      </c>
      <c r="M50" s="126" t="s">
        <v>1080</v>
      </c>
      <c r="N50" s="126" t="s">
        <v>1080</v>
      </c>
      <c r="O50" s="126" t="s">
        <v>1080</v>
      </c>
      <c r="P50" s="126" t="s">
        <v>1080</v>
      </c>
      <c r="Q50" s="126" t="s">
        <v>1080</v>
      </c>
      <c r="R50" s="126" t="s">
        <v>1080</v>
      </c>
      <c r="S50" s="126" t="s">
        <v>1080</v>
      </c>
      <c r="T50" s="126" t="s">
        <v>1080</v>
      </c>
      <c r="U50" s="126" t="s">
        <v>1080</v>
      </c>
      <c r="V50" s="126"/>
      <c r="W50" s="126"/>
      <c r="X50" s="76"/>
      <c r="Y50" s="170" t="str">
        <f t="shared" si="1"/>
        <v>BVES does not have Non-HFTD or Tier 1 designations</v>
      </c>
    </row>
    <row r="51" spans="2:25" x14ac:dyDescent="0.25">
      <c r="B51" s="76"/>
      <c r="C51" s="79"/>
      <c r="D51" s="169" t="s">
        <v>1057</v>
      </c>
      <c r="E51" s="147" t="s">
        <v>158</v>
      </c>
      <c r="F51" s="147">
        <v>1</v>
      </c>
      <c r="G51" s="126" t="s">
        <v>1080</v>
      </c>
      <c r="H51" s="126" t="s">
        <v>1080</v>
      </c>
      <c r="I51" s="126" t="s">
        <v>1080</v>
      </c>
      <c r="J51" s="126" t="s">
        <v>1080</v>
      </c>
      <c r="K51" s="126" t="s">
        <v>1080</v>
      </c>
      <c r="L51" s="126" t="s">
        <v>1080</v>
      </c>
      <c r="M51" s="126" t="s">
        <v>1080</v>
      </c>
      <c r="N51" s="126" t="s">
        <v>1080</v>
      </c>
      <c r="O51" s="126" t="s">
        <v>1080</v>
      </c>
      <c r="P51" s="126" t="s">
        <v>1080</v>
      </c>
      <c r="Q51" s="126" t="s">
        <v>1080</v>
      </c>
      <c r="R51" s="126" t="s">
        <v>1080</v>
      </c>
      <c r="S51" s="126" t="s">
        <v>1080</v>
      </c>
      <c r="T51" s="126" t="s">
        <v>1080</v>
      </c>
      <c r="U51" s="126" t="s">
        <v>1080</v>
      </c>
      <c r="V51" s="126"/>
      <c r="W51" s="126"/>
      <c r="X51" s="76"/>
      <c r="Y51" s="170" t="str">
        <f t="shared" si="1"/>
        <v>BVES does not have Non-HFTD or Tier 1 designations</v>
      </c>
    </row>
    <row r="52" spans="2:25" x14ac:dyDescent="0.25">
      <c r="B52" s="76"/>
      <c r="C52" s="79"/>
      <c r="D52" s="169" t="s">
        <v>1057</v>
      </c>
      <c r="E52" s="147" t="s">
        <v>159</v>
      </c>
      <c r="F52" s="147">
        <v>1</v>
      </c>
      <c r="G52" s="126" t="s">
        <v>1080</v>
      </c>
      <c r="H52" s="126" t="s">
        <v>1080</v>
      </c>
      <c r="I52" s="126" t="s">
        <v>1080</v>
      </c>
      <c r="J52" s="126" t="s">
        <v>1080</v>
      </c>
      <c r="K52" s="126" t="s">
        <v>1080</v>
      </c>
      <c r="L52" s="126" t="s">
        <v>1080</v>
      </c>
      <c r="M52" s="126" t="s">
        <v>1080</v>
      </c>
      <c r="N52" s="126" t="s">
        <v>1080</v>
      </c>
      <c r="O52" s="126" t="s">
        <v>1080</v>
      </c>
      <c r="P52" s="126" t="s">
        <v>1080</v>
      </c>
      <c r="Q52" s="126" t="s">
        <v>1080</v>
      </c>
      <c r="R52" s="126" t="s">
        <v>1080</v>
      </c>
      <c r="S52" s="126" t="s">
        <v>1080</v>
      </c>
      <c r="T52" s="126" t="s">
        <v>1080</v>
      </c>
      <c r="U52" s="126" t="s">
        <v>1080</v>
      </c>
      <c r="V52" s="126"/>
      <c r="W52" s="126"/>
      <c r="X52" s="76"/>
      <c r="Y52" s="170" t="str">
        <f t="shared" si="1"/>
        <v>BVES does not have Non-HFTD or Tier 1 designations</v>
      </c>
    </row>
    <row r="53" spans="2:25" x14ac:dyDescent="0.25">
      <c r="B53" s="76"/>
      <c r="C53" s="79"/>
      <c r="D53" s="169" t="s">
        <v>1057</v>
      </c>
      <c r="E53" s="147" t="s">
        <v>160</v>
      </c>
      <c r="F53" s="147">
        <v>1</v>
      </c>
      <c r="G53" s="126" t="s">
        <v>1080</v>
      </c>
      <c r="H53" s="126" t="s">
        <v>1080</v>
      </c>
      <c r="I53" s="126" t="s">
        <v>1080</v>
      </c>
      <c r="J53" s="126" t="s">
        <v>1080</v>
      </c>
      <c r="K53" s="126" t="s">
        <v>1080</v>
      </c>
      <c r="L53" s="126" t="s">
        <v>1080</v>
      </c>
      <c r="M53" s="126" t="s">
        <v>1080</v>
      </c>
      <c r="N53" s="126" t="s">
        <v>1080</v>
      </c>
      <c r="O53" s="126" t="s">
        <v>1080</v>
      </c>
      <c r="P53" s="126" t="s">
        <v>1080</v>
      </c>
      <c r="Q53" s="126" t="s">
        <v>1080</v>
      </c>
      <c r="R53" s="126" t="s">
        <v>1080</v>
      </c>
      <c r="S53" s="126" t="s">
        <v>1080</v>
      </c>
      <c r="T53" s="126" t="s">
        <v>1080</v>
      </c>
      <c r="U53" s="126" t="s">
        <v>1080</v>
      </c>
      <c r="V53" s="126"/>
      <c r="W53" s="126"/>
      <c r="X53" s="76"/>
      <c r="Y53" s="170" t="str">
        <f t="shared" si="1"/>
        <v>BVES does not have Non-HFTD or Tier 1 designations</v>
      </c>
    </row>
    <row r="54" spans="2:25" x14ac:dyDescent="0.25">
      <c r="B54" s="76"/>
      <c r="C54" s="79"/>
      <c r="D54" s="169" t="s">
        <v>1057</v>
      </c>
      <c r="E54" s="146" t="s">
        <v>155</v>
      </c>
      <c r="F54" s="146">
        <v>2</v>
      </c>
      <c r="G54" s="126" t="s">
        <v>1080</v>
      </c>
      <c r="H54" s="126">
        <v>47</v>
      </c>
      <c r="I54" s="126">
        <v>79</v>
      </c>
      <c r="J54" s="126">
        <v>25</v>
      </c>
      <c r="K54" s="126">
        <v>21</v>
      </c>
      <c r="L54" s="128">
        <v>2</v>
      </c>
      <c r="M54" s="128">
        <v>7</v>
      </c>
      <c r="N54" s="128">
        <v>22</v>
      </c>
      <c r="O54" s="128">
        <v>21</v>
      </c>
      <c r="P54" s="152">
        <v>13</v>
      </c>
      <c r="Q54" s="152">
        <v>0</v>
      </c>
      <c r="R54" s="152">
        <v>11</v>
      </c>
      <c r="S54" s="152">
        <v>16</v>
      </c>
      <c r="T54" s="152">
        <v>4</v>
      </c>
      <c r="U54" s="152">
        <v>4</v>
      </c>
      <c r="V54" s="152"/>
      <c r="W54" s="152"/>
      <c r="X54" s="76"/>
      <c r="Y54" s="170" t="str">
        <f>Y39</f>
        <v>BVES uses this entry for "not known" or N/A as the option is not provided.</v>
      </c>
    </row>
    <row r="55" spans="2:25" x14ac:dyDescent="0.25">
      <c r="B55" s="76"/>
      <c r="C55" s="79"/>
      <c r="D55" s="169" t="s">
        <v>1057</v>
      </c>
      <c r="E55" s="147" t="s">
        <v>157</v>
      </c>
      <c r="F55" s="147">
        <v>2</v>
      </c>
      <c r="G55" s="126" t="s">
        <v>1080</v>
      </c>
      <c r="H55" s="126" t="s">
        <v>1080</v>
      </c>
      <c r="I55" s="126" t="s">
        <v>1080</v>
      </c>
      <c r="J55" s="126">
        <v>1</v>
      </c>
      <c r="K55" s="126">
        <v>2</v>
      </c>
      <c r="L55" s="128">
        <v>0</v>
      </c>
      <c r="M55" s="128">
        <v>0</v>
      </c>
      <c r="N55" s="128">
        <v>1</v>
      </c>
      <c r="O55" s="128">
        <v>2</v>
      </c>
      <c r="P55" s="152">
        <v>0</v>
      </c>
      <c r="Q55" s="152">
        <v>0</v>
      </c>
      <c r="R55" s="152">
        <v>0</v>
      </c>
      <c r="S55" s="152">
        <v>0</v>
      </c>
      <c r="T55" s="152">
        <v>0</v>
      </c>
      <c r="U55" s="152">
        <v>0</v>
      </c>
      <c r="V55" s="152"/>
      <c r="W55" s="152"/>
      <c r="X55" s="76"/>
      <c r="Y55" s="170"/>
    </row>
    <row r="56" spans="2:25" x14ac:dyDescent="0.25">
      <c r="B56" s="76"/>
      <c r="C56" s="79"/>
      <c r="D56" s="169" t="s">
        <v>1057</v>
      </c>
      <c r="E56" s="147" t="s">
        <v>158</v>
      </c>
      <c r="F56" s="147">
        <v>2</v>
      </c>
      <c r="G56" s="126" t="s">
        <v>1080</v>
      </c>
      <c r="H56" s="126" t="s">
        <v>1080</v>
      </c>
      <c r="I56" s="126" t="s">
        <v>1080</v>
      </c>
      <c r="J56" s="126">
        <v>0</v>
      </c>
      <c r="K56" s="126">
        <v>3</v>
      </c>
      <c r="L56" s="128">
        <v>0</v>
      </c>
      <c r="M56" s="128">
        <v>0</v>
      </c>
      <c r="N56" s="128">
        <v>0</v>
      </c>
      <c r="O56" s="128">
        <v>1</v>
      </c>
      <c r="P56" s="152">
        <v>4</v>
      </c>
      <c r="Q56" s="152">
        <v>0</v>
      </c>
      <c r="R56" s="152">
        <v>0</v>
      </c>
      <c r="S56" s="152">
        <v>1</v>
      </c>
      <c r="T56" s="152">
        <v>0</v>
      </c>
      <c r="U56" s="152">
        <v>0</v>
      </c>
      <c r="V56" s="152"/>
      <c r="W56" s="152"/>
      <c r="X56" s="76"/>
      <c r="Y56" s="170"/>
    </row>
    <row r="57" spans="2:25" x14ac:dyDescent="0.25">
      <c r="B57" s="76"/>
      <c r="C57" s="79"/>
      <c r="D57" s="169" t="s">
        <v>1057</v>
      </c>
      <c r="E57" s="147" t="s">
        <v>159</v>
      </c>
      <c r="F57" s="147">
        <v>2</v>
      </c>
      <c r="G57" s="126" t="s">
        <v>1080</v>
      </c>
      <c r="H57" s="126" t="s">
        <v>1080</v>
      </c>
      <c r="I57" s="126" t="s">
        <v>1080</v>
      </c>
      <c r="J57" s="126">
        <v>0</v>
      </c>
      <c r="K57" s="126">
        <v>0</v>
      </c>
      <c r="L57" s="128">
        <v>0</v>
      </c>
      <c r="M57" s="128">
        <v>0</v>
      </c>
      <c r="N57" s="128">
        <v>0</v>
      </c>
      <c r="O57" s="128">
        <v>1</v>
      </c>
      <c r="P57" s="152">
        <v>0</v>
      </c>
      <c r="Q57" s="152">
        <v>0</v>
      </c>
      <c r="R57" s="152">
        <v>0</v>
      </c>
      <c r="S57" s="152">
        <v>0</v>
      </c>
      <c r="T57" s="152">
        <v>0</v>
      </c>
      <c r="U57" s="152">
        <v>0</v>
      </c>
      <c r="V57" s="152"/>
      <c r="W57" s="152"/>
      <c r="X57" s="76"/>
      <c r="Y57" s="170"/>
    </row>
    <row r="58" spans="2:25" x14ac:dyDescent="0.25">
      <c r="B58" s="76"/>
      <c r="C58" s="79"/>
      <c r="D58" s="169" t="s">
        <v>1057</v>
      </c>
      <c r="E58" s="147" t="s">
        <v>160</v>
      </c>
      <c r="F58" s="147">
        <v>2</v>
      </c>
      <c r="G58" s="126" t="s">
        <v>1080</v>
      </c>
      <c r="H58" s="126" t="s">
        <v>1080</v>
      </c>
      <c r="I58" s="126" t="s">
        <v>1080</v>
      </c>
      <c r="J58" s="126">
        <v>0</v>
      </c>
      <c r="K58" s="126">
        <v>3</v>
      </c>
      <c r="L58" s="128">
        <v>0</v>
      </c>
      <c r="M58" s="128">
        <v>0</v>
      </c>
      <c r="N58" s="128">
        <v>0</v>
      </c>
      <c r="O58" s="128">
        <v>0</v>
      </c>
      <c r="P58" s="152">
        <v>4</v>
      </c>
      <c r="Q58" s="152">
        <v>0</v>
      </c>
      <c r="R58" s="152">
        <v>0</v>
      </c>
      <c r="S58" s="152">
        <v>1</v>
      </c>
      <c r="T58" s="152">
        <v>0</v>
      </c>
      <c r="U58" s="152">
        <v>0</v>
      </c>
      <c r="V58" s="152"/>
      <c r="W58" s="152"/>
      <c r="X58" s="76"/>
      <c r="Y58" s="170"/>
    </row>
    <row r="59" spans="2:25" x14ac:dyDescent="0.25">
      <c r="B59" s="76"/>
      <c r="C59" s="79"/>
      <c r="D59" s="169" t="s">
        <v>1057</v>
      </c>
      <c r="E59" s="146" t="s">
        <v>155</v>
      </c>
      <c r="F59" s="146">
        <v>3</v>
      </c>
      <c r="G59" s="126" t="s">
        <v>1080</v>
      </c>
      <c r="H59" s="126" t="s">
        <v>1080</v>
      </c>
      <c r="I59" s="126" t="s">
        <v>1080</v>
      </c>
      <c r="J59" s="126">
        <v>0</v>
      </c>
      <c r="K59" s="126">
        <v>0</v>
      </c>
      <c r="L59" s="124">
        <v>0</v>
      </c>
      <c r="M59" s="124">
        <v>0</v>
      </c>
      <c r="N59" s="124">
        <v>0</v>
      </c>
      <c r="O59" s="124">
        <v>0</v>
      </c>
      <c r="P59" s="152">
        <v>0</v>
      </c>
      <c r="Q59" s="152">
        <v>0</v>
      </c>
      <c r="R59" s="152">
        <v>0</v>
      </c>
      <c r="S59" s="152">
        <v>0</v>
      </c>
      <c r="T59" s="152">
        <v>0</v>
      </c>
      <c r="U59" s="152">
        <v>0</v>
      </c>
      <c r="V59" s="152"/>
      <c r="W59" s="152"/>
      <c r="X59" s="76"/>
      <c r="Y59" s="170" t="str">
        <f>Y54</f>
        <v>BVES uses this entry for "not known" or N/A as the option is not provided.</v>
      </c>
    </row>
    <row r="60" spans="2:25" x14ac:dyDescent="0.25">
      <c r="B60" s="76"/>
      <c r="C60" s="79"/>
      <c r="D60" s="169" t="s">
        <v>1057</v>
      </c>
      <c r="E60" s="147" t="s">
        <v>157</v>
      </c>
      <c r="F60" s="147">
        <v>3</v>
      </c>
      <c r="G60" s="126" t="s">
        <v>1080</v>
      </c>
      <c r="H60" s="126" t="s">
        <v>1080</v>
      </c>
      <c r="I60" s="126" t="s">
        <v>1080</v>
      </c>
      <c r="J60" s="126">
        <v>0</v>
      </c>
      <c r="K60" s="126">
        <v>0</v>
      </c>
      <c r="L60" s="124">
        <v>0</v>
      </c>
      <c r="M60" s="124">
        <v>0</v>
      </c>
      <c r="N60" s="124">
        <v>0</v>
      </c>
      <c r="O60" s="124">
        <v>0</v>
      </c>
      <c r="P60" s="152">
        <v>0</v>
      </c>
      <c r="Q60" s="152">
        <v>0</v>
      </c>
      <c r="R60" s="152">
        <v>0</v>
      </c>
      <c r="S60" s="152">
        <v>0</v>
      </c>
      <c r="T60" s="152">
        <v>0</v>
      </c>
      <c r="U60" s="152">
        <v>0</v>
      </c>
      <c r="V60" s="152"/>
      <c r="W60" s="152"/>
      <c r="X60" s="76"/>
      <c r="Y60" s="170"/>
    </row>
    <row r="61" spans="2:25" x14ac:dyDescent="0.25">
      <c r="B61" s="76"/>
      <c r="C61" s="79"/>
      <c r="D61" s="169" t="s">
        <v>1057</v>
      </c>
      <c r="E61" s="147" t="s">
        <v>158</v>
      </c>
      <c r="F61" s="147">
        <v>3</v>
      </c>
      <c r="G61" s="126" t="s">
        <v>1080</v>
      </c>
      <c r="H61" s="126" t="s">
        <v>1080</v>
      </c>
      <c r="I61" s="126" t="s">
        <v>1080</v>
      </c>
      <c r="J61" s="126">
        <v>0</v>
      </c>
      <c r="K61" s="126">
        <v>0</v>
      </c>
      <c r="L61" s="124">
        <v>0</v>
      </c>
      <c r="M61" s="124">
        <v>0</v>
      </c>
      <c r="N61" s="124">
        <v>0</v>
      </c>
      <c r="O61" s="124">
        <v>0</v>
      </c>
      <c r="P61" s="152">
        <v>0</v>
      </c>
      <c r="Q61" s="152">
        <v>0</v>
      </c>
      <c r="R61" s="152">
        <v>0</v>
      </c>
      <c r="S61" s="152">
        <v>0</v>
      </c>
      <c r="T61" s="152">
        <v>0</v>
      </c>
      <c r="U61" s="152">
        <v>0</v>
      </c>
      <c r="V61" s="152"/>
      <c r="W61" s="152"/>
      <c r="X61" s="76"/>
      <c r="Y61" s="170"/>
    </row>
    <row r="62" spans="2:25" x14ac:dyDescent="0.25">
      <c r="B62" s="76"/>
      <c r="C62" s="79"/>
      <c r="D62" s="169" t="s">
        <v>1057</v>
      </c>
      <c r="E62" s="147" t="s">
        <v>159</v>
      </c>
      <c r="F62" s="147">
        <v>3</v>
      </c>
      <c r="G62" s="126" t="s">
        <v>1080</v>
      </c>
      <c r="H62" s="126" t="s">
        <v>1080</v>
      </c>
      <c r="I62" s="126" t="s">
        <v>1080</v>
      </c>
      <c r="J62" s="126">
        <v>0</v>
      </c>
      <c r="K62" s="126">
        <v>0</v>
      </c>
      <c r="L62" s="124">
        <v>0</v>
      </c>
      <c r="M62" s="124">
        <v>0</v>
      </c>
      <c r="N62" s="124">
        <v>0</v>
      </c>
      <c r="O62" s="124">
        <v>0</v>
      </c>
      <c r="P62" s="152">
        <v>0</v>
      </c>
      <c r="Q62" s="152">
        <v>0</v>
      </c>
      <c r="R62" s="152">
        <v>0</v>
      </c>
      <c r="S62" s="152">
        <v>0</v>
      </c>
      <c r="T62" s="152">
        <v>0</v>
      </c>
      <c r="U62" s="152">
        <v>0</v>
      </c>
      <c r="V62" s="152"/>
      <c r="W62" s="152"/>
      <c r="X62" s="76"/>
      <c r="Y62" s="170"/>
    </row>
    <row r="63" spans="2:25" x14ac:dyDescent="0.25">
      <c r="B63" s="76"/>
      <c r="C63" s="79"/>
      <c r="D63" s="169" t="s">
        <v>1057</v>
      </c>
      <c r="E63" s="147" t="s">
        <v>160</v>
      </c>
      <c r="F63" s="147">
        <v>3</v>
      </c>
      <c r="G63" s="126" t="s">
        <v>1080</v>
      </c>
      <c r="H63" s="126" t="s">
        <v>1080</v>
      </c>
      <c r="I63" s="126" t="s">
        <v>1080</v>
      </c>
      <c r="J63" s="126">
        <v>0</v>
      </c>
      <c r="K63" s="126">
        <v>0</v>
      </c>
      <c r="L63" s="124">
        <v>0</v>
      </c>
      <c r="M63" s="124">
        <v>0</v>
      </c>
      <c r="N63" s="124">
        <v>0</v>
      </c>
      <c r="O63" s="124">
        <v>0</v>
      </c>
      <c r="P63" s="152">
        <v>0</v>
      </c>
      <c r="Q63" s="152">
        <v>0</v>
      </c>
      <c r="R63" s="152">
        <v>0</v>
      </c>
      <c r="S63" s="152">
        <v>0</v>
      </c>
      <c r="T63" s="152">
        <v>0</v>
      </c>
      <c r="U63" s="152">
        <v>0</v>
      </c>
      <c r="V63" s="152"/>
      <c r="W63" s="152"/>
      <c r="X63" s="76"/>
      <c r="Y63" s="170"/>
    </row>
    <row r="64" spans="2:25" x14ac:dyDescent="0.25">
      <c r="B64" s="76"/>
      <c r="C64" s="79"/>
      <c r="D64" s="169" t="s">
        <v>1057</v>
      </c>
      <c r="E64" s="146" t="s">
        <v>155</v>
      </c>
      <c r="F64" s="146" t="s">
        <v>1055</v>
      </c>
      <c r="G64" s="126" t="s">
        <v>1080</v>
      </c>
      <c r="H64" s="126" t="s">
        <v>1080</v>
      </c>
      <c r="I64" s="126" t="s">
        <v>1080</v>
      </c>
      <c r="J64" s="126" t="s">
        <v>1080</v>
      </c>
      <c r="K64" s="126" t="s">
        <v>1080</v>
      </c>
      <c r="L64" s="126" t="s">
        <v>1080</v>
      </c>
      <c r="M64" s="126" t="s">
        <v>1080</v>
      </c>
      <c r="N64" s="126" t="s">
        <v>1080</v>
      </c>
      <c r="O64" s="126" t="s">
        <v>1080</v>
      </c>
      <c r="P64" s="126" t="s">
        <v>1080</v>
      </c>
      <c r="Q64" s="126" t="s">
        <v>1080</v>
      </c>
      <c r="R64" s="126" t="s">
        <v>1080</v>
      </c>
      <c r="S64" s="126" t="s">
        <v>1080</v>
      </c>
      <c r="T64" s="126" t="s">
        <v>1080</v>
      </c>
      <c r="U64" s="126" t="s">
        <v>1080</v>
      </c>
      <c r="V64" s="126"/>
      <c r="W64" s="126"/>
      <c r="X64" s="76"/>
      <c r="Y64" s="170" t="str">
        <f>Y44</f>
        <v>BVES does not have Non-HFTD or Tier 1 designations</v>
      </c>
    </row>
    <row r="65" spans="2:25" x14ac:dyDescent="0.25">
      <c r="B65" s="76"/>
      <c r="C65" s="79"/>
      <c r="D65" s="169" t="s">
        <v>1057</v>
      </c>
      <c r="E65" s="147" t="s">
        <v>157</v>
      </c>
      <c r="F65" s="146" t="s">
        <v>1055</v>
      </c>
      <c r="G65" s="126" t="s">
        <v>1080</v>
      </c>
      <c r="H65" s="126" t="s">
        <v>1080</v>
      </c>
      <c r="I65" s="126" t="s">
        <v>1080</v>
      </c>
      <c r="J65" s="126" t="s">
        <v>1080</v>
      </c>
      <c r="K65" s="126" t="s">
        <v>1080</v>
      </c>
      <c r="L65" s="126" t="s">
        <v>1080</v>
      </c>
      <c r="M65" s="126" t="s">
        <v>1080</v>
      </c>
      <c r="N65" s="126" t="s">
        <v>1080</v>
      </c>
      <c r="O65" s="126" t="s">
        <v>1080</v>
      </c>
      <c r="P65" s="126" t="s">
        <v>1080</v>
      </c>
      <c r="Q65" s="126" t="s">
        <v>1080</v>
      </c>
      <c r="R65" s="126" t="s">
        <v>1080</v>
      </c>
      <c r="S65" s="126" t="s">
        <v>1080</v>
      </c>
      <c r="T65" s="126" t="s">
        <v>1080</v>
      </c>
      <c r="U65" s="126" t="s">
        <v>1080</v>
      </c>
      <c r="V65" s="126"/>
      <c r="W65" s="126"/>
      <c r="X65" s="76"/>
      <c r="Y65" s="170" t="str">
        <f t="shared" ref="Y65:Y73" si="2">Y45</f>
        <v>BVES does not have Non-HFTD or Tier 1 designations</v>
      </c>
    </row>
    <row r="66" spans="2:25" x14ac:dyDescent="0.25">
      <c r="B66" s="76"/>
      <c r="C66" s="79"/>
      <c r="D66" s="169" t="s">
        <v>1057</v>
      </c>
      <c r="E66" s="147" t="s">
        <v>158</v>
      </c>
      <c r="F66" s="146" t="s">
        <v>1055</v>
      </c>
      <c r="G66" s="126" t="s">
        <v>1080</v>
      </c>
      <c r="H66" s="126" t="s">
        <v>1080</v>
      </c>
      <c r="I66" s="126" t="s">
        <v>1080</v>
      </c>
      <c r="J66" s="126" t="s">
        <v>1080</v>
      </c>
      <c r="K66" s="126" t="s">
        <v>1080</v>
      </c>
      <c r="L66" s="126" t="s">
        <v>1080</v>
      </c>
      <c r="M66" s="126" t="s">
        <v>1080</v>
      </c>
      <c r="N66" s="126" t="s">
        <v>1080</v>
      </c>
      <c r="O66" s="126" t="s">
        <v>1080</v>
      </c>
      <c r="P66" s="126" t="s">
        <v>1080</v>
      </c>
      <c r="Q66" s="126" t="s">
        <v>1080</v>
      </c>
      <c r="R66" s="126" t="s">
        <v>1080</v>
      </c>
      <c r="S66" s="126" t="s">
        <v>1080</v>
      </c>
      <c r="T66" s="126" t="s">
        <v>1080</v>
      </c>
      <c r="U66" s="126" t="s">
        <v>1080</v>
      </c>
      <c r="V66" s="126"/>
      <c r="W66" s="126"/>
      <c r="X66" s="76"/>
      <c r="Y66" s="170" t="str">
        <f t="shared" si="2"/>
        <v>BVES does not have Non-HFTD or Tier 1 designations</v>
      </c>
    </row>
    <row r="67" spans="2:25" x14ac:dyDescent="0.25">
      <c r="B67" s="76"/>
      <c r="C67" s="79"/>
      <c r="D67" s="169" t="s">
        <v>1057</v>
      </c>
      <c r="E67" s="147" t="s">
        <v>159</v>
      </c>
      <c r="F67" s="146" t="s">
        <v>1055</v>
      </c>
      <c r="G67" s="126" t="s">
        <v>1080</v>
      </c>
      <c r="H67" s="126" t="s">
        <v>1080</v>
      </c>
      <c r="I67" s="126" t="s">
        <v>1080</v>
      </c>
      <c r="J67" s="126" t="s">
        <v>1080</v>
      </c>
      <c r="K67" s="126" t="s">
        <v>1080</v>
      </c>
      <c r="L67" s="126" t="s">
        <v>1080</v>
      </c>
      <c r="M67" s="126" t="s">
        <v>1080</v>
      </c>
      <c r="N67" s="126" t="s">
        <v>1080</v>
      </c>
      <c r="O67" s="126" t="s">
        <v>1080</v>
      </c>
      <c r="P67" s="126" t="s">
        <v>1080</v>
      </c>
      <c r="Q67" s="126" t="s">
        <v>1080</v>
      </c>
      <c r="R67" s="126" t="s">
        <v>1080</v>
      </c>
      <c r="S67" s="126" t="s">
        <v>1080</v>
      </c>
      <c r="T67" s="126" t="s">
        <v>1080</v>
      </c>
      <c r="U67" s="126" t="s">
        <v>1080</v>
      </c>
      <c r="V67" s="126"/>
      <c r="W67" s="126"/>
      <c r="X67" s="76"/>
      <c r="Y67" s="170" t="str">
        <f t="shared" si="2"/>
        <v>BVES does not have Non-HFTD or Tier 1 designations</v>
      </c>
    </row>
    <row r="68" spans="2:25" x14ac:dyDescent="0.25">
      <c r="B68" s="76"/>
      <c r="C68" s="79"/>
      <c r="D68" s="169" t="s">
        <v>1057</v>
      </c>
      <c r="E68" s="147" t="s">
        <v>160</v>
      </c>
      <c r="F68" s="146" t="s">
        <v>1055</v>
      </c>
      <c r="G68" s="126" t="s">
        <v>1080</v>
      </c>
      <c r="H68" s="126" t="s">
        <v>1080</v>
      </c>
      <c r="I68" s="126" t="s">
        <v>1080</v>
      </c>
      <c r="J68" s="126" t="s">
        <v>1080</v>
      </c>
      <c r="K68" s="126" t="s">
        <v>1080</v>
      </c>
      <c r="L68" s="126" t="s">
        <v>1080</v>
      </c>
      <c r="M68" s="126" t="s">
        <v>1080</v>
      </c>
      <c r="N68" s="126" t="s">
        <v>1080</v>
      </c>
      <c r="O68" s="126" t="s">
        <v>1080</v>
      </c>
      <c r="P68" s="126" t="s">
        <v>1080</v>
      </c>
      <c r="Q68" s="126" t="s">
        <v>1080</v>
      </c>
      <c r="R68" s="126" t="s">
        <v>1080</v>
      </c>
      <c r="S68" s="126" t="s">
        <v>1080</v>
      </c>
      <c r="T68" s="126" t="s">
        <v>1080</v>
      </c>
      <c r="U68" s="126" t="s">
        <v>1080</v>
      </c>
      <c r="V68" s="126"/>
      <c r="W68" s="126"/>
      <c r="X68" s="76"/>
      <c r="Y68" s="170" t="str">
        <f t="shared" si="2"/>
        <v>BVES does not have Non-HFTD or Tier 1 designations</v>
      </c>
    </row>
    <row r="69" spans="2:25" x14ac:dyDescent="0.25">
      <c r="B69" s="76" t="s">
        <v>1065</v>
      </c>
      <c r="C69" s="79" t="s">
        <v>69</v>
      </c>
      <c r="D69" s="169" t="s">
        <v>1056</v>
      </c>
      <c r="E69" s="146" t="s">
        <v>155</v>
      </c>
      <c r="F69" s="146">
        <v>1</v>
      </c>
      <c r="G69" s="126" t="s">
        <v>1080</v>
      </c>
      <c r="H69" s="126" t="s">
        <v>1080</v>
      </c>
      <c r="I69" s="126" t="s">
        <v>1080</v>
      </c>
      <c r="J69" s="126" t="s">
        <v>1080</v>
      </c>
      <c r="K69" s="126" t="s">
        <v>1080</v>
      </c>
      <c r="L69" s="126" t="s">
        <v>1080</v>
      </c>
      <c r="M69" s="126" t="s">
        <v>1080</v>
      </c>
      <c r="N69" s="126" t="s">
        <v>1080</v>
      </c>
      <c r="O69" s="126" t="s">
        <v>1080</v>
      </c>
      <c r="P69" s="126" t="s">
        <v>1080</v>
      </c>
      <c r="Q69" s="126" t="s">
        <v>1080</v>
      </c>
      <c r="R69" s="126" t="s">
        <v>1080</v>
      </c>
      <c r="S69" s="126" t="s">
        <v>1080</v>
      </c>
      <c r="T69" s="126" t="s">
        <v>1080</v>
      </c>
      <c r="U69" s="126" t="s">
        <v>1080</v>
      </c>
      <c r="V69" s="126"/>
      <c r="W69" s="126"/>
      <c r="X69" s="76" t="s">
        <v>162</v>
      </c>
      <c r="Y69" s="170" t="str">
        <f t="shared" si="2"/>
        <v>BVES does not have Non-HFTD or Tier 1 designations</v>
      </c>
    </row>
    <row r="70" spans="2:25" x14ac:dyDescent="0.25">
      <c r="B70" s="76"/>
      <c r="C70" s="79"/>
      <c r="D70" s="169" t="s">
        <v>1056</v>
      </c>
      <c r="E70" s="147" t="s">
        <v>157</v>
      </c>
      <c r="F70" s="147">
        <v>1</v>
      </c>
      <c r="G70" s="126" t="s">
        <v>1080</v>
      </c>
      <c r="H70" s="126" t="s">
        <v>1080</v>
      </c>
      <c r="I70" s="126" t="s">
        <v>1080</v>
      </c>
      <c r="J70" s="126" t="s">
        <v>1080</v>
      </c>
      <c r="K70" s="126" t="s">
        <v>1080</v>
      </c>
      <c r="L70" s="126" t="s">
        <v>1080</v>
      </c>
      <c r="M70" s="126" t="s">
        <v>1080</v>
      </c>
      <c r="N70" s="126" t="s">
        <v>1080</v>
      </c>
      <c r="O70" s="126" t="s">
        <v>1080</v>
      </c>
      <c r="P70" s="126" t="s">
        <v>1080</v>
      </c>
      <c r="Q70" s="126" t="s">
        <v>1080</v>
      </c>
      <c r="R70" s="126" t="s">
        <v>1080</v>
      </c>
      <c r="S70" s="126" t="s">
        <v>1080</v>
      </c>
      <c r="T70" s="126" t="s">
        <v>1080</v>
      </c>
      <c r="U70" s="126" t="s">
        <v>1080</v>
      </c>
      <c r="V70" s="126"/>
      <c r="W70" s="126"/>
      <c r="X70" s="76"/>
      <c r="Y70" s="170" t="str">
        <f t="shared" si="2"/>
        <v>BVES does not have Non-HFTD or Tier 1 designations</v>
      </c>
    </row>
    <row r="71" spans="2:25" x14ac:dyDescent="0.25">
      <c r="B71" s="170"/>
      <c r="C71" s="170"/>
      <c r="D71" s="169" t="s">
        <v>1056</v>
      </c>
      <c r="E71" s="147" t="s">
        <v>158</v>
      </c>
      <c r="F71" s="147">
        <v>1</v>
      </c>
      <c r="G71" s="126" t="s">
        <v>1080</v>
      </c>
      <c r="H71" s="126" t="s">
        <v>1080</v>
      </c>
      <c r="I71" s="126" t="s">
        <v>1080</v>
      </c>
      <c r="J71" s="126" t="s">
        <v>1080</v>
      </c>
      <c r="K71" s="126" t="s">
        <v>1080</v>
      </c>
      <c r="L71" s="126" t="s">
        <v>1080</v>
      </c>
      <c r="M71" s="126" t="s">
        <v>1080</v>
      </c>
      <c r="N71" s="126" t="s">
        <v>1080</v>
      </c>
      <c r="O71" s="126" t="s">
        <v>1080</v>
      </c>
      <c r="P71" s="126" t="s">
        <v>1080</v>
      </c>
      <c r="Q71" s="126" t="s">
        <v>1080</v>
      </c>
      <c r="R71" s="126" t="s">
        <v>1080</v>
      </c>
      <c r="S71" s="126" t="s">
        <v>1080</v>
      </c>
      <c r="T71" s="126" t="s">
        <v>1080</v>
      </c>
      <c r="U71" s="126" t="s">
        <v>1080</v>
      </c>
      <c r="V71" s="126"/>
      <c r="W71" s="126"/>
      <c r="X71" s="76"/>
      <c r="Y71" s="170" t="str">
        <f t="shared" si="2"/>
        <v>BVES does not have Non-HFTD or Tier 1 designations</v>
      </c>
    </row>
    <row r="72" spans="2:25" x14ac:dyDescent="0.25">
      <c r="B72" s="170"/>
      <c r="C72" s="170"/>
      <c r="D72" s="169" t="s">
        <v>1056</v>
      </c>
      <c r="E72" s="147" t="s">
        <v>159</v>
      </c>
      <c r="F72" s="147">
        <v>1</v>
      </c>
      <c r="G72" s="126" t="s">
        <v>1080</v>
      </c>
      <c r="H72" s="126" t="s">
        <v>1080</v>
      </c>
      <c r="I72" s="126" t="s">
        <v>1080</v>
      </c>
      <c r="J72" s="126" t="s">
        <v>1080</v>
      </c>
      <c r="K72" s="126" t="s">
        <v>1080</v>
      </c>
      <c r="L72" s="126" t="s">
        <v>1080</v>
      </c>
      <c r="M72" s="126" t="s">
        <v>1080</v>
      </c>
      <c r="N72" s="126" t="s">
        <v>1080</v>
      </c>
      <c r="O72" s="126" t="s">
        <v>1080</v>
      </c>
      <c r="P72" s="126" t="s">
        <v>1080</v>
      </c>
      <c r="Q72" s="126" t="s">
        <v>1080</v>
      </c>
      <c r="R72" s="126" t="s">
        <v>1080</v>
      </c>
      <c r="S72" s="126" t="s">
        <v>1080</v>
      </c>
      <c r="T72" s="126" t="s">
        <v>1080</v>
      </c>
      <c r="U72" s="126" t="s">
        <v>1080</v>
      </c>
      <c r="V72" s="126"/>
      <c r="W72" s="126"/>
      <c r="X72" s="76"/>
      <c r="Y72" s="170" t="str">
        <f t="shared" si="2"/>
        <v>BVES does not have Non-HFTD or Tier 1 designations</v>
      </c>
    </row>
    <row r="73" spans="2:25" x14ac:dyDescent="0.25">
      <c r="B73" s="170"/>
      <c r="C73" s="170"/>
      <c r="D73" s="169" t="s">
        <v>1056</v>
      </c>
      <c r="E73" s="147" t="s">
        <v>160</v>
      </c>
      <c r="F73" s="147">
        <v>1</v>
      </c>
      <c r="G73" s="126" t="s">
        <v>1080</v>
      </c>
      <c r="H73" s="126" t="s">
        <v>1080</v>
      </c>
      <c r="I73" s="126" t="s">
        <v>1080</v>
      </c>
      <c r="J73" s="126" t="s">
        <v>1080</v>
      </c>
      <c r="K73" s="126" t="s">
        <v>1080</v>
      </c>
      <c r="L73" s="126" t="s">
        <v>1080</v>
      </c>
      <c r="M73" s="126" t="s">
        <v>1080</v>
      </c>
      <c r="N73" s="126" t="s">
        <v>1080</v>
      </c>
      <c r="O73" s="126" t="s">
        <v>1080</v>
      </c>
      <c r="P73" s="126" t="s">
        <v>1080</v>
      </c>
      <c r="Q73" s="126" t="s">
        <v>1080</v>
      </c>
      <c r="R73" s="126" t="s">
        <v>1080</v>
      </c>
      <c r="S73" s="126" t="s">
        <v>1080</v>
      </c>
      <c r="T73" s="126" t="s">
        <v>1080</v>
      </c>
      <c r="U73" s="126" t="s">
        <v>1080</v>
      </c>
      <c r="V73" s="126"/>
      <c r="W73" s="126"/>
      <c r="X73" s="76"/>
      <c r="Y73" s="170" t="str">
        <f t="shared" si="2"/>
        <v>BVES does not have Non-HFTD or Tier 1 designations</v>
      </c>
    </row>
    <row r="74" spans="2:25" x14ac:dyDescent="0.25">
      <c r="B74" s="170"/>
      <c r="C74" s="170"/>
      <c r="D74" s="169" t="s">
        <v>1056</v>
      </c>
      <c r="E74" s="146" t="s">
        <v>155</v>
      </c>
      <c r="F74" s="146">
        <v>2</v>
      </c>
      <c r="G74" s="126" t="s">
        <v>1080</v>
      </c>
      <c r="H74" s="126">
        <v>28</v>
      </c>
      <c r="I74" s="126">
        <v>16</v>
      </c>
      <c r="J74" s="126">
        <v>9</v>
      </c>
      <c r="K74" s="126">
        <v>5</v>
      </c>
      <c r="L74" s="128">
        <v>3</v>
      </c>
      <c r="M74" s="128">
        <v>1</v>
      </c>
      <c r="N74" s="128">
        <v>0</v>
      </c>
      <c r="O74" s="128">
        <v>1</v>
      </c>
      <c r="P74" s="152">
        <v>0</v>
      </c>
      <c r="Q74" s="152">
        <v>0</v>
      </c>
      <c r="R74" s="152">
        <v>1</v>
      </c>
      <c r="S74" s="152">
        <v>5</v>
      </c>
      <c r="T74" s="152">
        <v>3</v>
      </c>
      <c r="U74" s="152">
        <v>0</v>
      </c>
      <c r="V74" s="152"/>
      <c r="W74" s="152"/>
      <c r="X74" s="76"/>
      <c r="Y74" s="170" t="str">
        <f>Y59</f>
        <v>BVES uses this entry for "not known" or N/A as the option is not provided.</v>
      </c>
    </row>
    <row r="75" spans="2:25" x14ac:dyDescent="0.25">
      <c r="B75" s="170"/>
      <c r="C75" s="170"/>
      <c r="D75" s="169" t="s">
        <v>1056</v>
      </c>
      <c r="E75" s="147" t="s">
        <v>157</v>
      </c>
      <c r="F75" s="147">
        <v>2</v>
      </c>
      <c r="G75" s="126" t="s">
        <v>1080</v>
      </c>
      <c r="H75" s="126" t="s">
        <v>1080</v>
      </c>
      <c r="I75" s="126" t="s">
        <v>1080</v>
      </c>
      <c r="J75" s="126">
        <v>0</v>
      </c>
      <c r="K75" s="126">
        <v>0</v>
      </c>
      <c r="L75" s="128">
        <v>0</v>
      </c>
      <c r="M75" s="128">
        <v>0</v>
      </c>
      <c r="N75" s="128">
        <v>0</v>
      </c>
      <c r="O75" s="128">
        <v>0</v>
      </c>
      <c r="P75" s="152">
        <v>0</v>
      </c>
      <c r="Q75" s="152">
        <v>0</v>
      </c>
      <c r="R75" s="152">
        <v>0</v>
      </c>
      <c r="S75" s="152">
        <v>0</v>
      </c>
      <c r="T75" s="152">
        <v>0</v>
      </c>
      <c r="U75" s="152">
        <v>0</v>
      </c>
      <c r="V75" s="152"/>
      <c r="W75" s="152"/>
      <c r="X75" s="76"/>
      <c r="Y75" s="170"/>
    </row>
    <row r="76" spans="2:25" x14ac:dyDescent="0.25">
      <c r="B76" s="170"/>
      <c r="C76" s="170"/>
      <c r="D76" s="169" t="s">
        <v>1056</v>
      </c>
      <c r="E76" s="147" t="s">
        <v>158</v>
      </c>
      <c r="F76" s="147">
        <v>2</v>
      </c>
      <c r="G76" s="126" t="s">
        <v>1080</v>
      </c>
      <c r="H76" s="126" t="s">
        <v>1080</v>
      </c>
      <c r="I76" s="126" t="s">
        <v>1080</v>
      </c>
      <c r="J76" s="126">
        <v>0</v>
      </c>
      <c r="K76" s="126">
        <v>4</v>
      </c>
      <c r="L76" s="128">
        <v>0</v>
      </c>
      <c r="M76" s="128">
        <v>0</v>
      </c>
      <c r="N76" s="128">
        <v>0</v>
      </c>
      <c r="O76" s="128">
        <v>0</v>
      </c>
      <c r="P76" s="152">
        <v>0</v>
      </c>
      <c r="Q76" s="152">
        <v>0</v>
      </c>
      <c r="R76" s="152">
        <v>0</v>
      </c>
      <c r="S76" s="152">
        <v>0</v>
      </c>
      <c r="T76" s="152">
        <v>2</v>
      </c>
      <c r="U76" s="152">
        <v>0</v>
      </c>
      <c r="V76" s="152"/>
      <c r="W76" s="152"/>
      <c r="X76" s="76"/>
      <c r="Y76" s="170"/>
    </row>
    <row r="77" spans="2:25" x14ac:dyDescent="0.25">
      <c r="B77" s="170"/>
      <c r="C77" s="170"/>
      <c r="D77" s="169" t="s">
        <v>1056</v>
      </c>
      <c r="E77" s="147" t="s">
        <v>159</v>
      </c>
      <c r="F77" s="147">
        <v>2</v>
      </c>
      <c r="G77" s="126" t="s">
        <v>1080</v>
      </c>
      <c r="H77" s="126" t="s">
        <v>1080</v>
      </c>
      <c r="I77" s="126" t="s">
        <v>1080</v>
      </c>
      <c r="J77" s="126">
        <v>0</v>
      </c>
      <c r="K77" s="126">
        <v>0</v>
      </c>
      <c r="L77" s="128">
        <v>0</v>
      </c>
      <c r="M77" s="128">
        <v>0</v>
      </c>
      <c r="N77" s="128">
        <v>0</v>
      </c>
      <c r="O77" s="128">
        <v>0</v>
      </c>
      <c r="P77" s="152">
        <v>0</v>
      </c>
      <c r="Q77" s="152">
        <v>0</v>
      </c>
      <c r="R77" s="152">
        <v>0</v>
      </c>
      <c r="S77" s="152">
        <v>0</v>
      </c>
      <c r="T77" s="152">
        <v>0</v>
      </c>
      <c r="U77" s="152">
        <v>0</v>
      </c>
      <c r="V77" s="152"/>
      <c r="W77" s="152"/>
      <c r="X77" s="76"/>
      <c r="Y77" s="170"/>
    </row>
    <row r="78" spans="2:25" x14ac:dyDescent="0.25">
      <c r="B78" s="170"/>
      <c r="C78" s="170"/>
      <c r="D78" s="169" t="s">
        <v>1056</v>
      </c>
      <c r="E78" s="147" t="s">
        <v>160</v>
      </c>
      <c r="F78" s="147">
        <v>2</v>
      </c>
      <c r="G78" s="126" t="s">
        <v>1080</v>
      </c>
      <c r="H78" s="126" t="s">
        <v>1080</v>
      </c>
      <c r="I78" s="126" t="s">
        <v>1080</v>
      </c>
      <c r="J78" s="126">
        <v>0</v>
      </c>
      <c r="K78" s="126">
        <v>4</v>
      </c>
      <c r="L78" s="128">
        <v>0</v>
      </c>
      <c r="M78" s="128">
        <v>0</v>
      </c>
      <c r="N78" s="128">
        <v>0</v>
      </c>
      <c r="O78" s="128">
        <v>0</v>
      </c>
      <c r="P78" s="152">
        <v>0</v>
      </c>
      <c r="Q78" s="152">
        <v>0</v>
      </c>
      <c r="R78" s="152">
        <v>0</v>
      </c>
      <c r="S78" s="152">
        <v>0</v>
      </c>
      <c r="T78" s="152">
        <v>2</v>
      </c>
      <c r="U78" s="152">
        <v>0</v>
      </c>
      <c r="V78" s="152"/>
      <c r="W78" s="152"/>
      <c r="X78" s="76"/>
      <c r="Y78" s="170"/>
    </row>
    <row r="79" spans="2:25" x14ac:dyDescent="0.25">
      <c r="B79" s="170"/>
      <c r="C79" s="170"/>
      <c r="D79" s="169" t="s">
        <v>1056</v>
      </c>
      <c r="E79" s="146" t="s">
        <v>155</v>
      </c>
      <c r="F79" s="146">
        <v>3</v>
      </c>
      <c r="G79" s="126" t="s">
        <v>1080</v>
      </c>
      <c r="H79" s="126" t="s">
        <v>1080</v>
      </c>
      <c r="I79" s="126" t="s">
        <v>1080</v>
      </c>
      <c r="J79" s="126">
        <v>0</v>
      </c>
      <c r="K79" s="126">
        <v>0</v>
      </c>
      <c r="L79" s="124">
        <v>0</v>
      </c>
      <c r="M79" s="124">
        <v>0</v>
      </c>
      <c r="N79" s="124">
        <v>0</v>
      </c>
      <c r="O79" s="124">
        <v>0</v>
      </c>
      <c r="P79" s="152">
        <v>0</v>
      </c>
      <c r="Q79" s="152">
        <v>0</v>
      </c>
      <c r="R79" s="152">
        <v>0</v>
      </c>
      <c r="S79" s="152">
        <v>0</v>
      </c>
      <c r="T79" s="152">
        <v>0</v>
      </c>
      <c r="U79" s="152">
        <v>0</v>
      </c>
      <c r="V79" s="152"/>
      <c r="W79" s="152"/>
      <c r="X79" s="76"/>
      <c r="Y79" s="170" t="str">
        <f>Y74</f>
        <v>BVES uses this entry for "not known" or N/A as the option is not provided.</v>
      </c>
    </row>
    <row r="80" spans="2:25" x14ac:dyDescent="0.25">
      <c r="B80" s="170"/>
      <c r="C80" s="170"/>
      <c r="D80" s="169" t="s">
        <v>1056</v>
      </c>
      <c r="E80" s="147" t="s">
        <v>157</v>
      </c>
      <c r="F80" s="147">
        <v>3</v>
      </c>
      <c r="G80" s="126" t="s">
        <v>1080</v>
      </c>
      <c r="H80" s="126" t="s">
        <v>1080</v>
      </c>
      <c r="I80" s="126" t="s">
        <v>1080</v>
      </c>
      <c r="J80" s="126">
        <v>0</v>
      </c>
      <c r="K80" s="126">
        <v>0</v>
      </c>
      <c r="L80" s="124">
        <v>0</v>
      </c>
      <c r="M80" s="124">
        <v>0</v>
      </c>
      <c r="N80" s="124">
        <v>0</v>
      </c>
      <c r="O80" s="124">
        <v>0</v>
      </c>
      <c r="P80" s="152">
        <v>0</v>
      </c>
      <c r="Q80" s="152">
        <v>0</v>
      </c>
      <c r="R80" s="152">
        <v>0</v>
      </c>
      <c r="S80" s="152">
        <v>0</v>
      </c>
      <c r="T80" s="152">
        <v>0</v>
      </c>
      <c r="U80" s="152">
        <v>0</v>
      </c>
      <c r="V80" s="152"/>
      <c r="W80" s="152"/>
      <c r="X80" s="76"/>
      <c r="Y80" s="170"/>
    </row>
    <row r="81" spans="2:25" x14ac:dyDescent="0.25">
      <c r="B81" s="170"/>
      <c r="C81" s="170"/>
      <c r="D81" s="169" t="s">
        <v>1056</v>
      </c>
      <c r="E81" s="147" t="s">
        <v>158</v>
      </c>
      <c r="F81" s="147">
        <v>3</v>
      </c>
      <c r="G81" s="126" t="s">
        <v>1080</v>
      </c>
      <c r="H81" s="126" t="s">
        <v>1080</v>
      </c>
      <c r="I81" s="126" t="s">
        <v>1080</v>
      </c>
      <c r="J81" s="126">
        <v>0</v>
      </c>
      <c r="K81" s="126">
        <v>0</v>
      </c>
      <c r="L81" s="124">
        <v>0</v>
      </c>
      <c r="M81" s="124">
        <v>0</v>
      </c>
      <c r="N81" s="124">
        <v>0</v>
      </c>
      <c r="O81" s="124">
        <v>0</v>
      </c>
      <c r="P81" s="152">
        <v>0</v>
      </c>
      <c r="Q81" s="152">
        <v>0</v>
      </c>
      <c r="R81" s="152">
        <v>0</v>
      </c>
      <c r="S81" s="152">
        <v>0</v>
      </c>
      <c r="T81" s="152">
        <v>0</v>
      </c>
      <c r="U81" s="152">
        <v>0</v>
      </c>
      <c r="V81" s="152"/>
      <c r="W81" s="152"/>
      <c r="X81" s="76"/>
      <c r="Y81" s="170"/>
    </row>
    <row r="82" spans="2:25" x14ac:dyDescent="0.25">
      <c r="B82" s="170"/>
      <c r="C82" s="170"/>
      <c r="D82" s="169" t="s">
        <v>1056</v>
      </c>
      <c r="E82" s="147" t="s">
        <v>159</v>
      </c>
      <c r="F82" s="147">
        <v>3</v>
      </c>
      <c r="G82" s="126" t="s">
        <v>1080</v>
      </c>
      <c r="H82" s="126" t="s">
        <v>1080</v>
      </c>
      <c r="I82" s="126" t="s">
        <v>1080</v>
      </c>
      <c r="J82" s="126">
        <v>0</v>
      </c>
      <c r="K82" s="126">
        <v>0</v>
      </c>
      <c r="L82" s="124">
        <v>0</v>
      </c>
      <c r="M82" s="124">
        <v>0</v>
      </c>
      <c r="N82" s="124">
        <v>0</v>
      </c>
      <c r="O82" s="124">
        <v>0</v>
      </c>
      <c r="P82" s="152">
        <v>0</v>
      </c>
      <c r="Q82" s="152">
        <v>0</v>
      </c>
      <c r="R82" s="152">
        <v>0</v>
      </c>
      <c r="S82" s="152">
        <v>0</v>
      </c>
      <c r="T82" s="152">
        <v>0</v>
      </c>
      <c r="U82" s="152">
        <v>0</v>
      </c>
      <c r="V82" s="152"/>
      <c r="W82" s="152"/>
      <c r="X82" s="76"/>
      <c r="Y82" s="170"/>
    </row>
    <row r="83" spans="2:25" x14ac:dyDescent="0.25">
      <c r="B83" s="170"/>
      <c r="C83" s="170"/>
      <c r="D83" s="169" t="s">
        <v>1056</v>
      </c>
      <c r="E83" s="147" t="s">
        <v>160</v>
      </c>
      <c r="F83" s="147">
        <v>3</v>
      </c>
      <c r="G83" s="126" t="s">
        <v>1080</v>
      </c>
      <c r="H83" s="126" t="s">
        <v>1080</v>
      </c>
      <c r="I83" s="126" t="s">
        <v>1080</v>
      </c>
      <c r="J83" s="126">
        <v>0</v>
      </c>
      <c r="K83" s="126">
        <v>0</v>
      </c>
      <c r="L83" s="124">
        <v>0</v>
      </c>
      <c r="M83" s="124">
        <v>0</v>
      </c>
      <c r="N83" s="124">
        <v>0</v>
      </c>
      <c r="O83" s="124">
        <v>0</v>
      </c>
      <c r="P83" s="152">
        <v>0</v>
      </c>
      <c r="Q83" s="152">
        <v>0</v>
      </c>
      <c r="R83" s="152">
        <v>0</v>
      </c>
      <c r="S83" s="152">
        <v>0</v>
      </c>
      <c r="T83" s="152">
        <v>0</v>
      </c>
      <c r="U83" s="152">
        <v>0</v>
      </c>
      <c r="V83" s="152"/>
      <c r="W83" s="152"/>
      <c r="X83" s="76"/>
      <c r="Y83" s="170"/>
    </row>
    <row r="84" spans="2:25" x14ac:dyDescent="0.25">
      <c r="B84" s="170"/>
      <c r="C84" s="170"/>
      <c r="D84" s="169" t="s">
        <v>1056</v>
      </c>
      <c r="E84" s="146" t="s">
        <v>155</v>
      </c>
      <c r="F84" s="146" t="s">
        <v>1055</v>
      </c>
      <c r="G84" s="126" t="s">
        <v>1080</v>
      </c>
      <c r="H84" s="126" t="s">
        <v>1080</v>
      </c>
      <c r="I84" s="126" t="s">
        <v>1080</v>
      </c>
      <c r="J84" s="126" t="s">
        <v>1080</v>
      </c>
      <c r="K84" s="126" t="s">
        <v>1080</v>
      </c>
      <c r="L84" s="126" t="s">
        <v>1080</v>
      </c>
      <c r="M84" s="126" t="s">
        <v>1080</v>
      </c>
      <c r="N84" s="126" t="s">
        <v>1080</v>
      </c>
      <c r="O84" s="126" t="s">
        <v>1080</v>
      </c>
      <c r="P84" s="126" t="s">
        <v>1080</v>
      </c>
      <c r="Q84" s="126" t="s">
        <v>1080</v>
      </c>
      <c r="R84" s="126" t="s">
        <v>1080</v>
      </c>
      <c r="S84" s="126" t="s">
        <v>1080</v>
      </c>
      <c r="T84" s="126" t="s">
        <v>1080</v>
      </c>
      <c r="U84" s="126" t="s">
        <v>1080</v>
      </c>
      <c r="V84" s="126"/>
      <c r="W84" s="126"/>
      <c r="X84" s="76"/>
      <c r="Y84" s="170" t="str">
        <f>Y64</f>
        <v>BVES does not have Non-HFTD or Tier 1 designations</v>
      </c>
    </row>
    <row r="85" spans="2:25" x14ac:dyDescent="0.25">
      <c r="B85" s="170"/>
      <c r="C85" s="170"/>
      <c r="D85" s="169" t="s">
        <v>1056</v>
      </c>
      <c r="E85" s="147" t="s">
        <v>157</v>
      </c>
      <c r="F85" s="146" t="s">
        <v>1055</v>
      </c>
      <c r="G85" s="126" t="s">
        <v>1080</v>
      </c>
      <c r="H85" s="126" t="s">
        <v>1080</v>
      </c>
      <c r="I85" s="126" t="s">
        <v>1080</v>
      </c>
      <c r="J85" s="126" t="s">
        <v>1080</v>
      </c>
      <c r="K85" s="126" t="s">
        <v>1080</v>
      </c>
      <c r="L85" s="126" t="s">
        <v>1080</v>
      </c>
      <c r="M85" s="126" t="s">
        <v>1080</v>
      </c>
      <c r="N85" s="126" t="s">
        <v>1080</v>
      </c>
      <c r="O85" s="126" t="s">
        <v>1080</v>
      </c>
      <c r="P85" s="126" t="s">
        <v>1080</v>
      </c>
      <c r="Q85" s="126" t="s">
        <v>1080</v>
      </c>
      <c r="R85" s="126" t="s">
        <v>1080</v>
      </c>
      <c r="S85" s="126" t="s">
        <v>1080</v>
      </c>
      <c r="T85" s="126" t="s">
        <v>1080</v>
      </c>
      <c r="U85" s="126" t="s">
        <v>1080</v>
      </c>
      <c r="V85" s="126"/>
      <c r="W85" s="126"/>
      <c r="X85" s="76"/>
      <c r="Y85" s="170" t="str">
        <f t="shared" ref="Y85:Y89" si="3">Y65</f>
        <v>BVES does not have Non-HFTD or Tier 1 designations</v>
      </c>
    </row>
    <row r="86" spans="2:25" x14ac:dyDescent="0.25">
      <c r="B86" s="170"/>
      <c r="C86" s="170"/>
      <c r="D86" s="169" t="s">
        <v>1056</v>
      </c>
      <c r="E86" s="147" t="s">
        <v>158</v>
      </c>
      <c r="F86" s="146" t="s">
        <v>1055</v>
      </c>
      <c r="G86" s="126" t="s">
        <v>1080</v>
      </c>
      <c r="H86" s="126" t="s">
        <v>1080</v>
      </c>
      <c r="I86" s="126" t="s">
        <v>1080</v>
      </c>
      <c r="J86" s="126" t="s">
        <v>1080</v>
      </c>
      <c r="K86" s="126" t="s">
        <v>1080</v>
      </c>
      <c r="L86" s="126" t="s">
        <v>1080</v>
      </c>
      <c r="M86" s="126" t="s">
        <v>1080</v>
      </c>
      <c r="N86" s="126" t="s">
        <v>1080</v>
      </c>
      <c r="O86" s="126" t="s">
        <v>1080</v>
      </c>
      <c r="P86" s="126" t="s">
        <v>1080</v>
      </c>
      <c r="Q86" s="126" t="s">
        <v>1080</v>
      </c>
      <c r="R86" s="126" t="s">
        <v>1080</v>
      </c>
      <c r="S86" s="126" t="s">
        <v>1080</v>
      </c>
      <c r="T86" s="126" t="s">
        <v>1080</v>
      </c>
      <c r="U86" s="126" t="s">
        <v>1080</v>
      </c>
      <c r="V86" s="126"/>
      <c r="W86" s="126"/>
      <c r="X86" s="76"/>
      <c r="Y86" s="170" t="str">
        <f t="shared" si="3"/>
        <v>BVES does not have Non-HFTD or Tier 1 designations</v>
      </c>
    </row>
    <row r="87" spans="2:25" x14ac:dyDescent="0.25">
      <c r="B87" s="170"/>
      <c r="C87" s="170"/>
      <c r="D87" s="169" t="s">
        <v>1056</v>
      </c>
      <c r="E87" s="147" t="s">
        <v>159</v>
      </c>
      <c r="F87" s="146" t="s">
        <v>1055</v>
      </c>
      <c r="G87" s="126" t="s">
        <v>1080</v>
      </c>
      <c r="H87" s="126" t="s">
        <v>1080</v>
      </c>
      <c r="I87" s="126" t="s">
        <v>1080</v>
      </c>
      <c r="J87" s="126" t="s">
        <v>1080</v>
      </c>
      <c r="K87" s="126" t="s">
        <v>1080</v>
      </c>
      <c r="L87" s="126" t="s">
        <v>1080</v>
      </c>
      <c r="M87" s="126" t="s">
        <v>1080</v>
      </c>
      <c r="N87" s="126" t="s">
        <v>1080</v>
      </c>
      <c r="O87" s="126" t="s">
        <v>1080</v>
      </c>
      <c r="P87" s="126" t="s">
        <v>1080</v>
      </c>
      <c r="Q87" s="126" t="s">
        <v>1080</v>
      </c>
      <c r="R87" s="126" t="s">
        <v>1080</v>
      </c>
      <c r="S87" s="126" t="s">
        <v>1080</v>
      </c>
      <c r="T87" s="126" t="s">
        <v>1080</v>
      </c>
      <c r="U87" s="126" t="s">
        <v>1080</v>
      </c>
      <c r="V87" s="126"/>
      <c r="W87" s="126"/>
      <c r="X87" s="76"/>
      <c r="Y87" s="170" t="str">
        <f t="shared" si="3"/>
        <v>BVES does not have Non-HFTD or Tier 1 designations</v>
      </c>
    </row>
    <row r="88" spans="2:25" x14ac:dyDescent="0.25">
      <c r="B88" s="170"/>
      <c r="C88" s="170"/>
      <c r="D88" s="169" t="s">
        <v>1056</v>
      </c>
      <c r="E88" s="147" t="s">
        <v>160</v>
      </c>
      <c r="F88" s="146" t="s">
        <v>1055</v>
      </c>
      <c r="G88" s="126" t="s">
        <v>1080</v>
      </c>
      <c r="H88" s="126" t="s">
        <v>1080</v>
      </c>
      <c r="I88" s="126" t="s">
        <v>1080</v>
      </c>
      <c r="J88" s="126" t="s">
        <v>1080</v>
      </c>
      <c r="K88" s="126" t="s">
        <v>1080</v>
      </c>
      <c r="L88" s="126" t="s">
        <v>1080</v>
      </c>
      <c r="M88" s="126" t="s">
        <v>1080</v>
      </c>
      <c r="N88" s="126" t="s">
        <v>1080</v>
      </c>
      <c r="O88" s="126" t="s">
        <v>1080</v>
      </c>
      <c r="P88" s="126" t="s">
        <v>1080</v>
      </c>
      <c r="Q88" s="126" t="s">
        <v>1080</v>
      </c>
      <c r="R88" s="126" t="s">
        <v>1080</v>
      </c>
      <c r="S88" s="126" t="s">
        <v>1080</v>
      </c>
      <c r="T88" s="126" t="s">
        <v>1080</v>
      </c>
      <c r="U88" s="126" t="s">
        <v>1080</v>
      </c>
      <c r="V88" s="126"/>
      <c r="W88" s="126"/>
      <c r="X88" s="76"/>
      <c r="Y88" s="170" t="str">
        <f t="shared" si="3"/>
        <v>BVES does not have Non-HFTD or Tier 1 designations</v>
      </c>
    </row>
    <row r="89" spans="2:25" ht="30" x14ac:dyDescent="0.25">
      <c r="B89" s="76" t="s">
        <v>163</v>
      </c>
      <c r="C89" s="79" t="s">
        <v>164</v>
      </c>
      <c r="D89" s="76" t="s">
        <v>1062</v>
      </c>
      <c r="E89" s="165" t="s">
        <v>1054</v>
      </c>
      <c r="F89" s="146">
        <v>1</v>
      </c>
      <c r="G89" s="126" t="s">
        <v>1080</v>
      </c>
      <c r="H89" s="126" t="s">
        <v>1080</v>
      </c>
      <c r="I89" s="126" t="s">
        <v>1080</v>
      </c>
      <c r="J89" s="126" t="s">
        <v>1080</v>
      </c>
      <c r="K89" s="126" t="s">
        <v>1080</v>
      </c>
      <c r="L89" s="126" t="s">
        <v>1080</v>
      </c>
      <c r="M89" s="126" t="s">
        <v>1080</v>
      </c>
      <c r="N89" s="126" t="s">
        <v>1080</v>
      </c>
      <c r="O89" s="126" t="s">
        <v>1080</v>
      </c>
      <c r="P89" s="126" t="s">
        <v>1080</v>
      </c>
      <c r="Q89" s="126" t="s">
        <v>1080</v>
      </c>
      <c r="R89" s="126" t="s">
        <v>1080</v>
      </c>
      <c r="S89" s="126" t="s">
        <v>1080</v>
      </c>
      <c r="T89" s="126" t="s">
        <v>1080</v>
      </c>
      <c r="U89" s="126" t="s">
        <v>1080</v>
      </c>
      <c r="V89" s="126"/>
      <c r="W89" s="126"/>
      <c r="X89" s="78"/>
      <c r="Y89" s="170" t="str">
        <f t="shared" si="3"/>
        <v>BVES does not have Non-HFTD or Tier 1 designations</v>
      </c>
    </row>
    <row r="90" spans="2:25" x14ac:dyDescent="0.25">
      <c r="B90" s="78"/>
      <c r="C90" s="77"/>
      <c r="D90" s="78" t="s">
        <v>1062</v>
      </c>
      <c r="E90" s="165" t="s">
        <v>1054</v>
      </c>
      <c r="F90" s="147">
        <v>2</v>
      </c>
      <c r="G90" s="126" t="s">
        <v>1080</v>
      </c>
      <c r="H90" s="126" t="s">
        <v>1080</v>
      </c>
      <c r="I90" s="126">
        <v>0</v>
      </c>
      <c r="J90" s="126">
        <v>8</v>
      </c>
      <c r="K90" s="126">
        <v>3</v>
      </c>
      <c r="L90" s="128">
        <v>5</v>
      </c>
      <c r="M90" s="128">
        <v>1</v>
      </c>
      <c r="N90" s="128">
        <v>2</v>
      </c>
      <c r="O90" s="128">
        <v>0</v>
      </c>
      <c r="P90" s="152">
        <v>0</v>
      </c>
      <c r="Q90" s="152">
        <v>0</v>
      </c>
      <c r="R90" s="152">
        <v>0</v>
      </c>
      <c r="S90" s="152">
        <v>0</v>
      </c>
      <c r="T90" s="152">
        <v>0</v>
      </c>
      <c r="U90" s="152">
        <v>2</v>
      </c>
      <c r="V90" s="152"/>
      <c r="W90" s="152"/>
      <c r="X90" s="76"/>
      <c r="Y90" s="170"/>
    </row>
    <row r="91" spans="2:25" x14ac:dyDescent="0.25">
      <c r="B91" s="78"/>
      <c r="C91" s="77"/>
      <c r="D91" s="78" t="s">
        <v>1062</v>
      </c>
      <c r="E91" s="165" t="s">
        <v>1054</v>
      </c>
      <c r="F91" s="147">
        <v>3</v>
      </c>
      <c r="G91" s="126" t="s">
        <v>1080</v>
      </c>
      <c r="H91" s="126" t="s">
        <v>1080</v>
      </c>
      <c r="I91" s="126">
        <v>0</v>
      </c>
      <c r="J91" s="126">
        <v>0</v>
      </c>
      <c r="K91" s="126">
        <v>0</v>
      </c>
      <c r="L91" s="128">
        <v>0</v>
      </c>
      <c r="M91" s="128">
        <v>0</v>
      </c>
      <c r="N91" s="128">
        <v>0</v>
      </c>
      <c r="O91" s="128">
        <v>0</v>
      </c>
      <c r="P91" s="152">
        <v>0</v>
      </c>
      <c r="Q91" s="152">
        <v>0</v>
      </c>
      <c r="R91" s="152">
        <v>0</v>
      </c>
      <c r="S91" s="152">
        <v>0</v>
      </c>
      <c r="T91" s="152">
        <v>0</v>
      </c>
      <c r="U91" s="152">
        <v>0</v>
      </c>
      <c r="V91" s="152"/>
      <c r="W91" s="152"/>
      <c r="X91" s="76"/>
      <c r="Y91" s="170"/>
    </row>
    <row r="92" spans="2:25" x14ac:dyDescent="0.25">
      <c r="B92" s="78"/>
      <c r="C92" s="77"/>
      <c r="D92" s="78" t="s">
        <v>1062</v>
      </c>
      <c r="E92" s="165" t="s">
        <v>1054</v>
      </c>
      <c r="F92" s="147" t="s">
        <v>1055</v>
      </c>
      <c r="G92" s="126" t="s">
        <v>1080</v>
      </c>
      <c r="H92" s="126" t="s">
        <v>1080</v>
      </c>
      <c r="I92" s="126" t="s">
        <v>1080</v>
      </c>
      <c r="J92" s="126" t="s">
        <v>1080</v>
      </c>
      <c r="K92" s="126" t="s">
        <v>1080</v>
      </c>
      <c r="L92" s="126" t="s">
        <v>1080</v>
      </c>
      <c r="M92" s="126" t="s">
        <v>1080</v>
      </c>
      <c r="N92" s="126" t="s">
        <v>1080</v>
      </c>
      <c r="O92" s="126" t="s">
        <v>1080</v>
      </c>
      <c r="P92" s="126" t="s">
        <v>1080</v>
      </c>
      <c r="Q92" s="126" t="s">
        <v>1080</v>
      </c>
      <c r="R92" s="126" t="s">
        <v>1080</v>
      </c>
      <c r="S92" s="126" t="s">
        <v>1080</v>
      </c>
      <c r="T92" s="126" t="s">
        <v>1080</v>
      </c>
      <c r="U92" s="126" t="s">
        <v>1080</v>
      </c>
      <c r="V92" s="126"/>
      <c r="W92" s="126"/>
      <c r="X92" s="76"/>
      <c r="Y92" s="170" t="str">
        <f>Y89</f>
        <v>BVES does not have Non-HFTD or Tier 1 designations</v>
      </c>
    </row>
    <row r="93" spans="2:25" x14ac:dyDescent="0.25">
      <c r="B93" s="78"/>
      <c r="C93" s="77" t="s">
        <v>165</v>
      </c>
      <c r="D93" s="78" t="s">
        <v>1063</v>
      </c>
      <c r="E93" s="165" t="s">
        <v>1054</v>
      </c>
      <c r="F93" s="146">
        <v>1</v>
      </c>
      <c r="G93" s="126" t="s">
        <v>1080</v>
      </c>
      <c r="H93" s="126" t="s">
        <v>1080</v>
      </c>
      <c r="I93" s="126" t="s">
        <v>1080</v>
      </c>
      <c r="J93" s="126" t="s">
        <v>1080</v>
      </c>
      <c r="K93" s="126" t="s">
        <v>1080</v>
      </c>
      <c r="L93" s="126" t="s">
        <v>1080</v>
      </c>
      <c r="M93" s="126" t="s">
        <v>1080</v>
      </c>
      <c r="N93" s="126" t="s">
        <v>1080</v>
      </c>
      <c r="O93" s="126" t="s">
        <v>1080</v>
      </c>
      <c r="P93" s="126" t="s">
        <v>1080</v>
      </c>
      <c r="Q93" s="126" t="s">
        <v>1080</v>
      </c>
      <c r="R93" s="126" t="s">
        <v>1080</v>
      </c>
      <c r="S93" s="126" t="s">
        <v>1080</v>
      </c>
      <c r="T93" s="126" t="s">
        <v>1080</v>
      </c>
      <c r="U93" s="126" t="s">
        <v>1080</v>
      </c>
      <c r="V93" s="126"/>
      <c r="W93" s="126"/>
      <c r="X93" s="76"/>
      <c r="Y93" s="170" t="str">
        <f>Y92</f>
        <v>BVES does not have Non-HFTD or Tier 1 designations</v>
      </c>
    </row>
    <row r="94" spans="2:25" x14ac:dyDescent="0.25">
      <c r="B94" s="78"/>
      <c r="C94" s="77"/>
      <c r="D94" s="78" t="s">
        <v>1063</v>
      </c>
      <c r="E94" s="165" t="s">
        <v>1054</v>
      </c>
      <c r="F94" s="147">
        <v>2</v>
      </c>
      <c r="G94" s="126" t="s">
        <v>1080</v>
      </c>
      <c r="H94" s="126" t="s">
        <v>1080</v>
      </c>
      <c r="I94" s="126">
        <v>0</v>
      </c>
      <c r="J94" s="126">
        <v>561</v>
      </c>
      <c r="K94" s="126">
        <v>276</v>
      </c>
      <c r="L94" s="128">
        <v>54</v>
      </c>
      <c r="M94" s="128">
        <v>6</v>
      </c>
      <c r="N94" s="128">
        <v>38</v>
      </c>
      <c r="O94" s="128">
        <v>39</v>
      </c>
      <c r="P94" s="152">
        <v>1</v>
      </c>
      <c r="Q94" s="152">
        <v>4</v>
      </c>
      <c r="R94" s="152">
        <v>17</v>
      </c>
      <c r="S94" s="152">
        <v>1</v>
      </c>
      <c r="T94" s="152">
        <v>1</v>
      </c>
      <c r="U94" s="152">
        <v>7</v>
      </c>
      <c r="V94" s="152"/>
      <c r="W94" s="152"/>
      <c r="X94" s="76"/>
      <c r="Y94" s="170"/>
    </row>
    <row r="95" spans="2:25" x14ac:dyDescent="0.25">
      <c r="B95" s="78"/>
      <c r="C95" s="77"/>
      <c r="D95" s="78" t="s">
        <v>1063</v>
      </c>
      <c r="E95" s="165" t="s">
        <v>1054</v>
      </c>
      <c r="F95" s="147">
        <v>3</v>
      </c>
      <c r="G95" s="126" t="s">
        <v>1080</v>
      </c>
      <c r="H95" s="126" t="s">
        <v>1080</v>
      </c>
      <c r="I95" s="126">
        <v>0</v>
      </c>
      <c r="J95" s="126">
        <v>0</v>
      </c>
      <c r="K95" s="126">
        <v>0</v>
      </c>
      <c r="L95" s="128">
        <v>0</v>
      </c>
      <c r="M95" s="128">
        <v>0</v>
      </c>
      <c r="N95" s="128">
        <v>0</v>
      </c>
      <c r="O95" s="128">
        <v>0</v>
      </c>
      <c r="P95" s="152">
        <v>0</v>
      </c>
      <c r="Q95" s="152">
        <v>0</v>
      </c>
      <c r="R95" s="152">
        <v>0</v>
      </c>
      <c r="S95" s="152">
        <v>0</v>
      </c>
      <c r="T95" s="152">
        <v>0</v>
      </c>
      <c r="U95" s="152">
        <v>0</v>
      </c>
      <c r="V95" s="152"/>
      <c r="W95" s="152"/>
      <c r="X95" s="76"/>
      <c r="Y95" s="170"/>
    </row>
    <row r="96" spans="2:25" x14ac:dyDescent="0.25">
      <c r="B96" s="78"/>
      <c r="C96" s="77"/>
      <c r="D96" s="78" t="s">
        <v>1063</v>
      </c>
      <c r="E96" s="165" t="s">
        <v>1054</v>
      </c>
      <c r="F96" s="147" t="s">
        <v>1055</v>
      </c>
      <c r="G96" s="126" t="s">
        <v>1080</v>
      </c>
      <c r="H96" s="126" t="s">
        <v>1080</v>
      </c>
      <c r="I96" s="126" t="s">
        <v>1080</v>
      </c>
      <c r="J96" s="126" t="s">
        <v>1080</v>
      </c>
      <c r="K96" s="126" t="s">
        <v>1080</v>
      </c>
      <c r="L96" s="126" t="s">
        <v>1080</v>
      </c>
      <c r="M96" s="126" t="s">
        <v>1080</v>
      </c>
      <c r="N96" s="126" t="s">
        <v>1080</v>
      </c>
      <c r="O96" s="126" t="s">
        <v>1080</v>
      </c>
      <c r="P96" s="126" t="s">
        <v>1080</v>
      </c>
      <c r="Q96" s="126" t="s">
        <v>1080</v>
      </c>
      <c r="R96" s="126" t="s">
        <v>1080</v>
      </c>
      <c r="S96" s="126" t="s">
        <v>1080</v>
      </c>
      <c r="T96" s="126" t="s">
        <v>1080</v>
      </c>
      <c r="U96" s="126" t="s">
        <v>1080</v>
      </c>
      <c r="V96" s="126"/>
      <c r="W96" s="126"/>
      <c r="X96" s="76"/>
      <c r="Y96" s="170" t="str">
        <f>Y92</f>
        <v>BVES does not have Non-HFTD or Tier 1 designations</v>
      </c>
    </row>
    <row r="97" spans="2:25" x14ac:dyDescent="0.25">
      <c r="B97" s="163"/>
      <c r="C97" s="77" t="s">
        <v>166</v>
      </c>
      <c r="D97" s="78" t="s">
        <v>1059</v>
      </c>
      <c r="E97" s="165" t="s">
        <v>1054</v>
      </c>
      <c r="F97" s="146">
        <v>1</v>
      </c>
      <c r="G97" s="126" t="s">
        <v>1080</v>
      </c>
      <c r="H97" s="126" t="s">
        <v>1080</v>
      </c>
      <c r="I97" s="126" t="s">
        <v>1080</v>
      </c>
      <c r="J97" s="126" t="s">
        <v>1080</v>
      </c>
      <c r="K97" s="126" t="s">
        <v>1080</v>
      </c>
      <c r="L97" s="126" t="s">
        <v>1080</v>
      </c>
      <c r="M97" s="126" t="s">
        <v>1080</v>
      </c>
      <c r="N97" s="126" t="s">
        <v>1080</v>
      </c>
      <c r="O97" s="126" t="s">
        <v>1080</v>
      </c>
      <c r="P97" s="126" t="s">
        <v>1080</v>
      </c>
      <c r="Q97" s="126" t="s">
        <v>1080</v>
      </c>
      <c r="R97" s="126" t="s">
        <v>1080</v>
      </c>
      <c r="S97" s="126" t="s">
        <v>1080</v>
      </c>
      <c r="T97" s="126" t="s">
        <v>1080</v>
      </c>
      <c r="U97" s="126" t="s">
        <v>1080</v>
      </c>
      <c r="V97" s="126"/>
      <c r="W97" s="126"/>
      <c r="X97" s="76"/>
      <c r="Y97" s="170" t="str">
        <f>Y93</f>
        <v>BVES does not have Non-HFTD or Tier 1 designations</v>
      </c>
    </row>
    <row r="98" spans="2:25" x14ac:dyDescent="0.25">
      <c r="B98" s="163"/>
      <c r="C98" s="77"/>
      <c r="D98" s="78" t="s">
        <v>1059</v>
      </c>
      <c r="E98" s="165" t="s">
        <v>1054</v>
      </c>
      <c r="F98" s="147">
        <v>2</v>
      </c>
      <c r="G98" s="126" t="s">
        <v>1080</v>
      </c>
      <c r="H98" s="126" t="s">
        <v>1080</v>
      </c>
      <c r="I98" s="126">
        <v>668</v>
      </c>
      <c r="J98" s="126">
        <v>603</v>
      </c>
      <c r="K98" s="126">
        <v>792</v>
      </c>
      <c r="L98" s="128">
        <v>337</v>
      </c>
      <c r="M98" s="128">
        <v>61</v>
      </c>
      <c r="N98" s="128">
        <v>289</v>
      </c>
      <c r="O98" s="128">
        <v>246</v>
      </c>
      <c r="P98" s="152">
        <v>46</v>
      </c>
      <c r="Q98" s="152">
        <v>1</v>
      </c>
      <c r="R98" s="152">
        <v>187</v>
      </c>
      <c r="S98" s="152">
        <v>3</v>
      </c>
      <c r="T98" s="152">
        <v>27</v>
      </c>
      <c r="U98" s="152">
        <v>21</v>
      </c>
      <c r="V98" s="152"/>
      <c r="W98" s="152"/>
      <c r="X98" s="76"/>
      <c r="Y98" s="170"/>
    </row>
    <row r="99" spans="2:25" x14ac:dyDescent="0.25">
      <c r="B99" s="163"/>
      <c r="C99" s="77"/>
      <c r="D99" s="78" t="s">
        <v>1059</v>
      </c>
      <c r="E99" s="165" t="s">
        <v>1054</v>
      </c>
      <c r="F99" s="147">
        <v>3</v>
      </c>
      <c r="G99" s="126" t="s">
        <v>1080</v>
      </c>
      <c r="H99" s="126" t="s">
        <v>1080</v>
      </c>
      <c r="I99" s="126">
        <v>0</v>
      </c>
      <c r="J99" s="126">
        <v>0</v>
      </c>
      <c r="K99" s="126">
        <v>0</v>
      </c>
      <c r="L99" s="128">
        <v>0</v>
      </c>
      <c r="M99" s="128">
        <v>0</v>
      </c>
      <c r="N99" s="128">
        <v>0</v>
      </c>
      <c r="O99" s="128">
        <v>0</v>
      </c>
      <c r="P99" s="152">
        <v>0</v>
      </c>
      <c r="Q99" s="152">
        <v>0</v>
      </c>
      <c r="R99" s="152">
        <v>0</v>
      </c>
      <c r="S99" s="152">
        <v>0</v>
      </c>
      <c r="T99" s="152">
        <v>0</v>
      </c>
      <c r="U99" s="152">
        <v>0</v>
      </c>
      <c r="V99" s="152"/>
      <c r="W99" s="152"/>
      <c r="X99" s="76"/>
      <c r="Y99" s="170"/>
    </row>
    <row r="100" spans="2:25" x14ac:dyDescent="0.25">
      <c r="B100" s="163"/>
      <c r="C100" s="77"/>
      <c r="D100" s="78" t="s">
        <v>1059</v>
      </c>
      <c r="E100" s="165" t="s">
        <v>1054</v>
      </c>
      <c r="F100" s="147" t="s">
        <v>1055</v>
      </c>
      <c r="G100" s="126" t="s">
        <v>1080</v>
      </c>
      <c r="H100" s="126" t="s">
        <v>1080</v>
      </c>
      <c r="I100" s="126" t="s">
        <v>1080</v>
      </c>
      <c r="J100" s="126" t="s">
        <v>1080</v>
      </c>
      <c r="K100" s="126" t="s">
        <v>1080</v>
      </c>
      <c r="L100" s="126" t="s">
        <v>1080</v>
      </c>
      <c r="M100" s="126" t="s">
        <v>1080</v>
      </c>
      <c r="N100" s="126" t="s">
        <v>1080</v>
      </c>
      <c r="O100" s="126" t="s">
        <v>1080</v>
      </c>
      <c r="P100" s="126" t="s">
        <v>1080</v>
      </c>
      <c r="Q100" s="126" t="s">
        <v>1080</v>
      </c>
      <c r="R100" s="126" t="s">
        <v>1080</v>
      </c>
      <c r="S100" s="126" t="s">
        <v>1080</v>
      </c>
      <c r="T100" s="126" t="s">
        <v>1080</v>
      </c>
      <c r="U100" s="126" t="s">
        <v>1080</v>
      </c>
      <c r="V100" s="126"/>
      <c r="W100" s="126"/>
      <c r="X100" s="76"/>
      <c r="Y100" s="170" t="str">
        <f>Y96</f>
        <v>BVES does not have Non-HFTD or Tier 1 designations</v>
      </c>
    </row>
    <row r="101" spans="2:25" x14ac:dyDescent="0.25">
      <c r="B101" s="163"/>
      <c r="C101" s="77" t="s">
        <v>167</v>
      </c>
      <c r="D101" s="78" t="s">
        <v>168</v>
      </c>
      <c r="E101" s="165" t="s">
        <v>1054</v>
      </c>
      <c r="F101" s="146">
        <v>1</v>
      </c>
      <c r="G101" s="126" t="s">
        <v>1080</v>
      </c>
      <c r="H101" s="126" t="s">
        <v>1080</v>
      </c>
      <c r="I101" s="126" t="s">
        <v>1080</v>
      </c>
      <c r="J101" s="126" t="s">
        <v>1080</v>
      </c>
      <c r="K101" s="126" t="s">
        <v>1080</v>
      </c>
      <c r="L101" s="126" t="s">
        <v>1080</v>
      </c>
      <c r="M101" s="126" t="s">
        <v>1080</v>
      </c>
      <c r="N101" s="126" t="s">
        <v>1080</v>
      </c>
      <c r="O101" s="126" t="s">
        <v>1080</v>
      </c>
      <c r="P101" s="126" t="s">
        <v>1080</v>
      </c>
      <c r="Q101" s="126" t="s">
        <v>1080</v>
      </c>
      <c r="R101" s="126" t="s">
        <v>1080</v>
      </c>
      <c r="S101" s="126" t="s">
        <v>1080</v>
      </c>
      <c r="T101" s="126" t="s">
        <v>1080</v>
      </c>
      <c r="U101" s="126" t="s">
        <v>1080</v>
      </c>
      <c r="V101" s="126"/>
      <c r="W101" s="126"/>
      <c r="X101" s="76"/>
      <c r="Y101" s="170" t="str">
        <f>Y97</f>
        <v>BVES does not have Non-HFTD or Tier 1 designations</v>
      </c>
    </row>
    <row r="102" spans="2:25" x14ac:dyDescent="0.25">
      <c r="B102" s="163"/>
      <c r="C102" s="77"/>
      <c r="D102" s="78" t="s">
        <v>168</v>
      </c>
      <c r="E102" s="165" t="s">
        <v>1054</v>
      </c>
      <c r="F102" s="147">
        <v>2</v>
      </c>
      <c r="G102" s="126" t="s">
        <v>1080</v>
      </c>
      <c r="H102" s="126" t="s">
        <v>1080</v>
      </c>
      <c r="I102" s="126">
        <v>210</v>
      </c>
      <c r="J102" s="126">
        <v>210</v>
      </c>
      <c r="K102" s="126">
        <v>210</v>
      </c>
      <c r="L102" s="128">
        <v>118</v>
      </c>
      <c r="M102" s="128">
        <v>93</v>
      </c>
      <c r="N102" s="128">
        <v>210</v>
      </c>
      <c r="O102" s="128">
        <v>210</v>
      </c>
      <c r="P102" s="152">
        <v>84</v>
      </c>
      <c r="Q102" s="152">
        <v>0.66</v>
      </c>
      <c r="R102" s="152">
        <v>619.05999999999995</v>
      </c>
      <c r="S102" s="152">
        <v>100.67</v>
      </c>
      <c r="T102" s="152">
        <v>83.16</v>
      </c>
      <c r="U102" s="152">
        <v>29.5</v>
      </c>
      <c r="V102" s="152"/>
      <c r="W102" s="152"/>
      <c r="X102" s="76"/>
      <c r="Y102" s="170"/>
    </row>
    <row r="103" spans="2:25" x14ac:dyDescent="0.25">
      <c r="B103" s="163"/>
      <c r="C103" s="77"/>
      <c r="D103" s="78" t="s">
        <v>168</v>
      </c>
      <c r="E103" s="165" t="s">
        <v>1054</v>
      </c>
      <c r="F103" s="147">
        <v>3</v>
      </c>
      <c r="G103" s="126" t="s">
        <v>1080</v>
      </c>
      <c r="H103" s="126" t="s">
        <v>1080</v>
      </c>
      <c r="I103" s="126">
        <v>1.27</v>
      </c>
      <c r="J103" s="126">
        <v>1.27</v>
      </c>
      <c r="K103" s="126">
        <v>1.27</v>
      </c>
      <c r="L103" s="128">
        <v>0</v>
      </c>
      <c r="M103" s="128">
        <v>0</v>
      </c>
      <c r="N103" s="128">
        <v>1.27</v>
      </c>
      <c r="O103" s="128">
        <v>1.27</v>
      </c>
      <c r="P103" s="152">
        <v>0</v>
      </c>
      <c r="Q103" s="152">
        <v>0</v>
      </c>
      <c r="R103" s="152">
        <v>1.52</v>
      </c>
      <c r="S103" s="152">
        <v>0</v>
      </c>
      <c r="T103" s="152">
        <v>0</v>
      </c>
      <c r="U103" s="152">
        <v>0</v>
      </c>
      <c r="V103" s="152"/>
      <c r="W103" s="152"/>
      <c r="X103" s="76"/>
      <c r="Y103" s="170"/>
    </row>
    <row r="104" spans="2:25" x14ac:dyDescent="0.25">
      <c r="B104" s="163"/>
      <c r="C104" s="77"/>
      <c r="D104" s="78" t="s">
        <v>168</v>
      </c>
      <c r="E104" s="165" t="s">
        <v>1054</v>
      </c>
      <c r="F104" s="147" t="s">
        <v>1055</v>
      </c>
      <c r="G104" s="126" t="s">
        <v>1080</v>
      </c>
      <c r="H104" s="126" t="s">
        <v>1080</v>
      </c>
      <c r="I104" s="126" t="s">
        <v>1080</v>
      </c>
      <c r="J104" s="126" t="s">
        <v>1080</v>
      </c>
      <c r="K104" s="126" t="s">
        <v>1080</v>
      </c>
      <c r="L104" s="126" t="s">
        <v>1080</v>
      </c>
      <c r="M104" s="126" t="s">
        <v>1080</v>
      </c>
      <c r="N104" s="126" t="s">
        <v>1080</v>
      </c>
      <c r="O104" s="126" t="s">
        <v>1080</v>
      </c>
      <c r="P104" s="126" t="s">
        <v>1080</v>
      </c>
      <c r="Q104" s="126" t="s">
        <v>1080</v>
      </c>
      <c r="R104" s="126" t="s">
        <v>1080</v>
      </c>
      <c r="S104" s="126" t="s">
        <v>1080</v>
      </c>
      <c r="T104" s="126" t="s">
        <v>1080</v>
      </c>
      <c r="U104" s="126" t="s">
        <v>1080</v>
      </c>
      <c r="V104" s="126"/>
      <c r="W104" s="126"/>
      <c r="X104" s="76"/>
      <c r="Y104" s="170" t="str">
        <f>Y100</f>
        <v>BVES does not have Non-HFTD or Tier 1 designations</v>
      </c>
    </row>
    <row r="105" spans="2:25" ht="30" x14ac:dyDescent="0.25">
      <c r="B105" s="78" t="s">
        <v>169</v>
      </c>
      <c r="C105" s="77" t="s">
        <v>130</v>
      </c>
      <c r="D105" s="78" t="s">
        <v>1060</v>
      </c>
      <c r="E105" s="165" t="s">
        <v>1054</v>
      </c>
      <c r="F105" s="146">
        <v>1</v>
      </c>
      <c r="G105" s="126" t="s">
        <v>1080</v>
      </c>
      <c r="H105" s="126" t="s">
        <v>1080</v>
      </c>
      <c r="I105" s="126" t="s">
        <v>1080</v>
      </c>
      <c r="J105" s="126" t="s">
        <v>1080</v>
      </c>
      <c r="K105" s="126" t="s">
        <v>1080</v>
      </c>
      <c r="L105" s="126" t="s">
        <v>1080</v>
      </c>
      <c r="M105" s="126" t="s">
        <v>1080</v>
      </c>
      <c r="N105" s="126" t="s">
        <v>1080</v>
      </c>
      <c r="O105" s="126" t="s">
        <v>1080</v>
      </c>
      <c r="P105" s="126" t="s">
        <v>1080</v>
      </c>
      <c r="Q105" s="126" t="s">
        <v>1080</v>
      </c>
      <c r="R105" s="126" t="s">
        <v>1080</v>
      </c>
      <c r="S105" s="126" t="s">
        <v>1080</v>
      </c>
      <c r="T105" s="126" t="s">
        <v>1080</v>
      </c>
      <c r="U105" s="126" t="s">
        <v>1080</v>
      </c>
      <c r="V105" s="126"/>
      <c r="W105" s="126"/>
      <c r="X105" s="76"/>
      <c r="Y105" s="170" t="str">
        <f>Y101</f>
        <v>BVES does not have Non-HFTD or Tier 1 designations</v>
      </c>
    </row>
    <row r="106" spans="2:25" x14ac:dyDescent="0.25">
      <c r="B106" s="78"/>
      <c r="C106" s="77"/>
      <c r="D106" s="78" t="s">
        <v>1060</v>
      </c>
      <c r="E106" s="165" t="s">
        <v>1054</v>
      </c>
      <c r="F106" s="147">
        <v>2</v>
      </c>
      <c r="G106" s="126" t="s">
        <v>1080</v>
      </c>
      <c r="H106" s="126" t="s">
        <v>1080</v>
      </c>
      <c r="I106" s="126" t="s">
        <v>1080</v>
      </c>
      <c r="J106" s="126" t="s">
        <v>1080</v>
      </c>
      <c r="K106" s="126" t="s">
        <v>1080</v>
      </c>
      <c r="L106" s="126" t="s">
        <v>1080</v>
      </c>
      <c r="M106" s="126" t="s">
        <v>1080</v>
      </c>
      <c r="N106" s="126" t="s">
        <v>1080</v>
      </c>
      <c r="O106" s="126" t="s">
        <v>1080</v>
      </c>
      <c r="P106" s="126" t="s">
        <v>1080</v>
      </c>
      <c r="Q106" s="126" t="s">
        <v>1080</v>
      </c>
      <c r="R106" s="126" t="s">
        <v>1080</v>
      </c>
      <c r="S106" s="126" t="s">
        <v>1080</v>
      </c>
      <c r="T106" s="126" t="s">
        <v>1080</v>
      </c>
      <c r="U106" s="126" t="s">
        <v>1080</v>
      </c>
      <c r="V106" s="152"/>
      <c r="W106" s="152"/>
      <c r="X106" s="76"/>
      <c r="Y106" s="130" t="s">
        <v>1082</v>
      </c>
    </row>
    <row r="107" spans="2:25" x14ac:dyDescent="0.25">
      <c r="B107" s="78"/>
      <c r="C107" s="77"/>
      <c r="D107" s="78" t="s">
        <v>1060</v>
      </c>
      <c r="E107" s="165" t="s">
        <v>1054</v>
      </c>
      <c r="F107" s="147">
        <v>3</v>
      </c>
      <c r="G107" s="126" t="s">
        <v>1080</v>
      </c>
      <c r="H107" s="126" t="s">
        <v>1080</v>
      </c>
      <c r="I107" s="126" t="s">
        <v>1080</v>
      </c>
      <c r="J107" s="126" t="s">
        <v>1080</v>
      </c>
      <c r="K107" s="126" t="s">
        <v>1080</v>
      </c>
      <c r="L107" s="126" t="s">
        <v>1080</v>
      </c>
      <c r="M107" s="126" t="s">
        <v>1080</v>
      </c>
      <c r="N107" s="126" t="s">
        <v>1080</v>
      </c>
      <c r="O107" s="126" t="s">
        <v>1080</v>
      </c>
      <c r="P107" s="126" t="s">
        <v>1080</v>
      </c>
      <c r="Q107" s="126" t="s">
        <v>1080</v>
      </c>
      <c r="R107" s="126" t="s">
        <v>1080</v>
      </c>
      <c r="S107" s="126" t="s">
        <v>1080</v>
      </c>
      <c r="T107" s="126" t="s">
        <v>1080</v>
      </c>
      <c r="U107" s="126" t="s">
        <v>1080</v>
      </c>
      <c r="V107" s="152"/>
      <c r="W107" s="152"/>
      <c r="X107" s="76"/>
      <c r="Y107" s="130" t="s">
        <v>1082</v>
      </c>
    </row>
    <row r="108" spans="2:25" x14ac:dyDescent="0.25">
      <c r="B108" s="78"/>
      <c r="C108" s="77"/>
      <c r="D108" s="78" t="s">
        <v>1060</v>
      </c>
      <c r="E108" s="165" t="s">
        <v>1054</v>
      </c>
      <c r="F108" s="147" t="s">
        <v>1055</v>
      </c>
      <c r="G108" s="126" t="s">
        <v>1080</v>
      </c>
      <c r="H108" s="126" t="s">
        <v>1080</v>
      </c>
      <c r="I108" s="126" t="s">
        <v>1080</v>
      </c>
      <c r="J108" s="126" t="s">
        <v>1080</v>
      </c>
      <c r="K108" s="126" t="s">
        <v>1080</v>
      </c>
      <c r="L108" s="126" t="s">
        <v>1080</v>
      </c>
      <c r="M108" s="126" t="s">
        <v>1080</v>
      </c>
      <c r="N108" s="126" t="s">
        <v>1080</v>
      </c>
      <c r="O108" s="126" t="s">
        <v>1080</v>
      </c>
      <c r="P108" s="126" t="s">
        <v>1080</v>
      </c>
      <c r="Q108" s="126" t="s">
        <v>1080</v>
      </c>
      <c r="R108" s="126" t="s">
        <v>1080</v>
      </c>
      <c r="S108" s="126" t="s">
        <v>1080</v>
      </c>
      <c r="T108" s="126" t="s">
        <v>1080</v>
      </c>
      <c r="U108" s="126" t="s">
        <v>1080</v>
      </c>
      <c r="V108" s="126"/>
      <c r="W108" s="126"/>
      <c r="X108" s="76"/>
      <c r="Y108" s="130" t="s">
        <v>1082</v>
      </c>
    </row>
    <row r="109" spans="2:25" x14ac:dyDescent="0.25">
      <c r="B109" s="78"/>
      <c r="C109" s="77" t="s">
        <v>136</v>
      </c>
      <c r="D109" s="78" t="s">
        <v>1061</v>
      </c>
      <c r="E109" s="165" t="s">
        <v>1054</v>
      </c>
      <c r="F109" s="146">
        <v>1</v>
      </c>
      <c r="G109" s="126" t="s">
        <v>1080</v>
      </c>
      <c r="H109" s="126" t="s">
        <v>1080</v>
      </c>
      <c r="I109" s="126" t="s">
        <v>1080</v>
      </c>
      <c r="J109" s="126" t="s">
        <v>1080</v>
      </c>
      <c r="K109" s="126" t="s">
        <v>1080</v>
      </c>
      <c r="L109" s="126" t="s">
        <v>1080</v>
      </c>
      <c r="M109" s="126" t="s">
        <v>1080</v>
      </c>
      <c r="N109" s="126" t="s">
        <v>1080</v>
      </c>
      <c r="O109" s="126" t="s">
        <v>1080</v>
      </c>
      <c r="P109" s="126" t="s">
        <v>1080</v>
      </c>
      <c r="Q109" s="126" t="s">
        <v>1080</v>
      </c>
      <c r="R109" s="126" t="s">
        <v>1080</v>
      </c>
      <c r="S109" s="126" t="s">
        <v>1080</v>
      </c>
      <c r="T109" s="126" t="s">
        <v>1080</v>
      </c>
      <c r="U109" s="126" t="s">
        <v>1080</v>
      </c>
      <c r="V109" s="126"/>
      <c r="W109" s="126"/>
      <c r="X109" s="76"/>
      <c r="Y109" s="130" t="s">
        <v>1082</v>
      </c>
    </row>
    <row r="110" spans="2:25" x14ac:dyDescent="0.25">
      <c r="B110" s="78"/>
      <c r="C110" s="77"/>
      <c r="D110" s="78" t="s">
        <v>1061</v>
      </c>
      <c r="E110" s="165" t="s">
        <v>1054</v>
      </c>
      <c r="F110" s="147">
        <v>2</v>
      </c>
      <c r="G110" s="126" t="s">
        <v>1080</v>
      </c>
      <c r="H110" s="126" t="s">
        <v>1080</v>
      </c>
      <c r="I110" s="126" t="s">
        <v>1080</v>
      </c>
      <c r="J110" s="126" t="s">
        <v>1080</v>
      </c>
      <c r="K110" s="126" t="s">
        <v>1080</v>
      </c>
      <c r="L110" s="126" t="s">
        <v>1080</v>
      </c>
      <c r="M110" s="126" t="s">
        <v>1080</v>
      </c>
      <c r="N110" s="126" t="s">
        <v>1080</v>
      </c>
      <c r="O110" s="126" t="s">
        <v>1080</v>
      </c>
      <c r="P110" s="126" t="s">
        <v>1080</v>
      </c>
      <c r="Q110" s="126" t="s">
        <v>1080</v>
      </c>
      <c r="R110" s="126" t="s">
        <v>1080</v>
      </c>
      <c r="S110" s="126" t="s">
        <v>1080</v>
      </c>
      <c r="T110" s="126" t="s">
        <v>1080</v>
      </c>
      <c r="U110" s="126" t="s">
        <v>1080</v>
      </c>
      <c r="V110" s="152"/>
      <c r="W110" s="152"/>
      <c r="X110" s="76"/>
      <c r="Y110" s="130" t="s">
        <v>1082</v>
      </c>
    </row>
    <row r="111" spans="2:25" x14ac:dyDescent="0.25">
      <c r="B111" s="78"/>
      <c r="C111" s="77"/>
      <c r="D111" s="78" t="s">
        <v>1061</v>
      </c>
      <c r="E111" s="165" t="s">
        <v>1054</v>
      </c>
      <c r="F111" s="147">
        <v>3</v>
      </c>
      <c r="G111" s="126" t="s">
        <v>1080</v>
      </c>
      <c r="H111" s="126" t="s">
        <v>1080</v>
      </c>
      <c r="I111" s="126" t="s">
        <v>1080</v>
      </c>
      <c r="J111" s="126" t="s">
        <v>1080</v>
      </c>
      <c r="K111" s="126" t="s">
        <v>1080</v>
      </c>
      <c r="L111" s="126" t="s">
        <v>1080</v>
      </c>
      <c r="M111" s="126" t="s">
        <v>1080</v>
      </c>
      <c r="N111" s="126" t="s">
        <v>1080</v>
      </c>
      <c r="O111" s="126" t="s">
        <v>1080</v>
      </c>
      <c r="P111" s="126" t="s">
        <v>1080</v>
      </c>
      <c r="Q111" s="126" t="s">
        <v>1080</v>
      </c>
      <c r="R111" s="126" t="s">
        <v>1080</v>
      </c>
      <c r="S111" s="126" t="s">
        <v>1080</v>
      </c>
      <c r="T111" s="126" t="s">
        <v>1080</v>
      </c>
      <c r="U111" s="126" t="s">
        <v>1080</v>
      </c>
      <c r="V111" s="152"/>
      <c r="W111" s="152"/>
      <c r="X111" s="76"/>
      <c r="Y111" s="130" t="s">
        <v>1082</v>
      </c>
    </row>
    <row r="112" spans="2:25" x14ac:dyDescent="0.25">
      <c r="B112" s="78"/>
      <c r="C112" s="77"/>
      <c r="D112" s="78" t="s">
        <v>1061</v>
      </c>
      <c r="E112" s="165" t="s">
        <v>1054</v>
      </c>
      <c r="F112" s="147" t="s">
        <v>1055</v>
      </c>
      <c r="G112" s="126" t="s">
        <v>1080</v>
      </c>
      <c r="H112" s="126" t="s">
        <v>1080</v>
      </c>
      <c r="I112" s="126" t="s">
        <v>1080</v>
      </c>
      <c r="J112" s="126" t="s">
        <v>1080</v>
      </c>
      <c r="K112" s="126" t="s">
        <v>1080</v>
      </c>
      <c r="L112" s="126" t="s">
        <v>1080</v>
      </c>
      <c r="M112" s="126" t="s">
        <v>1080</v>
      </c>
      <c r="N112" s="126" t="s">
        <v>1080</v>
      </c>
      <c r="O112" s="126" t="s">
        <v>1080</v>
      </c>
      <c r="P112" s="126" t="s">
        <v>1080</v>
      </c>
      <c r="Q112" s="126" t="s">
        <v>1080</v>
      </c>
      <c r="R112" s="126" t="s">
        <v>1080</v>
      </c>
      <c r="S112" s="126" t="s">
        <v>1080</v>
      </c>
      <c r="T112" s="126" t="s">
        <v>1080</v>
      </c>
      <c r="U112" s="126" t="s">
        <v>1080</v>
      </c>
      <c r="V112" s="126"/>
      <c r="W112" s="126"/>
      <c r="X112" s="76"/>
      <c r="Y112" s="130" t="s">
        <v>1082</v>
      </c>
    </row>
    <row r="113" spans="2:25" x14ac:dyDescent="0.25">
      <c r="B113" s="163"/>
      <c r="C113" s="77" t="s">
        <v>170</v>
      </c>
      <c r="D113" s="78" t="s">
        <v>1064</v>
      </c>
      <c r="E113" s="165" t="s">
        <v>1054</v>
      </c>
      <c r="F113" s="146">
        <v>1</v>
      </c>
      <c r="G113" s="126" t="s">
        <v>1080</v>
      </c>
      <c r="H113" s="126" t="s">
        <v>1080</v>
      </c>
      <c r="I113" s="126" t="s">
        <v>1080</v>
      </c>
      <c r="J113" s="126" t="s">
        <v>1080</v>
      </c>
      <c r="K113" s="126" t="s">
        <v>1080</v>
      </c>
      <c r="L113" s="126" t="s">
        <v>1080</v>
      </c>
      <c r="M113" s="126" t="s">
        <v>1080</v>
      </c>
      <c r="N113" s="126" t="s">
        <v>1080</v>
      </c>
      <c r="O113" s="126" t="s">
        <v>1080</v>
      </c>
      <c r="P113" s="126" t="s">
        <v>1080</v>
      </c>
      <c r="Q113" s="126" t="s">
        <v>1080</v>
      </c>
      <c r="R113" s="126" t="s">
        <v>1080</v>
      </c>
      <c r="S113" s="126" t="s">
        <v>1080</v>
      </c>
      <c r="T113" s="126" t="s">
        <v>1080</v>
      </c>
      <c r="U113" s="126" t="s">
        <v>1080</v>
      </c>
      <c r="V113" s="126"/>
      <c r="W113" s="126"/>
      <c r="X113" s="76"/>
      <c r="Y113" s="130" t="s">
        <v>1082</v>
      </c>
    </row>
    <row r="114" spans="2:25" x14ac:dyDescent="0.25">
      <c r="B114" s="163"/>
      <c r="C114" s="77"/>
      <c r="D114" s="78" t="s">
        <v>1064</v>
      </c>
      <c r="E114" s="165" t="s">
        <v>1054</v>
      </c>
      <c r="F114" s="147">
        <v>2</v>
      </c>
      <c r="G114" s="126" t="s">
        <v>1080</v>
      </c>
      <c r="H114" s="126" t="s">
        <v>1080</v>
      </c>
      <c r="I114" s="126" t="s">
        <v>1080</v>
      </c>
      <c r="J114" s="126" t="s">
        <v>1080</v>
      </c>
      <c r="K114" s="126" t="s">
        <v>1080</v>
      </c>
      <c r="L114" s="126" t="s">
        <v>1080</v>
      </c>
      <c r="M114" s="126" t="s">
        <v>1080</v>
      </c>
      <c r="N114" s="126" t="s">
        <v>1080</v>
      </c>
      <c r="O114" s="126" t="s">
        <v>1080</v>
      </c>
      <c r="P114" s="126" t="s">
        <v>1080</v>
      </c>
      <c r="Q114" s="126" t="s">
        <v>1080</v>
      </c>
      <c r="R114" s="126" t="s">
        <v>1080</v>
      </c>
      <c r="S114" s="126" t="s">
        <v>1080</v>
      </c>
      <c r="T114" s="126" t="s">
        <v>1080</v>
      </c>
      <c r="U114" s="126" t="s">
        <v>1080</v>
      </c>
      <c r="V114" s="152"/>
      <c r="W114" s="152"/>
      <c r="X114" s="76"/>
      <c r="Y114" s="130" t="s">
        <v>1082</v>
      </c>
    </row>
    <row r="115" spans="2:25" x14ac:dyDescent="0.25">
      <c r="B115" s="163"/>
      <c r="C115" s="77"/>
      <c r="D115" s="78" t="s">
        <v>1064</v>
      </c>
      <c r="E115" s="165" t="s">
        <v>1054</v>
      </c>
      <c r="F115" s="147">
        <v>3</v>
      </c>
      <c r="G115" s="126" t="s">
        <v>1080</v>
      </c>
      <c r="H115" s="126" t="s">
        <v>1080</v>
      </c>
      <c r="I115" s="126" t="s">
        <v>1080</v>
      </c>
      <c r="J115" s="126" t="s">
        <v>1080</v>
      </c>
      <c r="K115" s="126" t="s">
        <v>1080</v>
      </c>
      <c r="L115" s="126" t="s">
        <v>1080</v>
      </c>
      <c r="M115" s="126" t="s">
        <v>1080</v>
      </c>
      <c r="N115" s="126" t="s">
        <v>1080</v>
      </c>
      <c r="O115" s="126" t="s">
        <v>1080</v>
      </c>
      <c r="P115" s="126" t="s">
        <v>1080</v>
      </c>
      <c r="Q115" s="126" t="s">
        <v>1080</v>
      </c>
      <c r="R115" s="126" t="s">
        <v>1080</v>
      </c>
      <c r="S115" s="126" t="s">
        <v>1080</v>
      </c>
      <c r="T115" s="126" t="s">
        <v>1080</v>
      </c>
      <c r="U115" s="126" t="s">
        <v>1080</v>
      </c>
      <c r="V115" s="152"/>
      <c r="W115" s="152"/>
      <c r="X115" s="76"/>
      <c r="Y115" s="130" t="s">
        <v>1082</v>
      </c>
    </row>
    <row r="116" spans="2:25" x14ac:dyDescent="0.25">
      <c r="B116" s="163"/>
      <c r="C116" s="77"/>
      <c r="D116" s="78" t="s">
        <v>1064</v>
      </c>
      <c r="E116" s="165" t="s">
        <v>1054</v>
      </c>
      <c r="F116" s="147" t="s">
        <v>1055</v>
      </c>
      <c r="G116" s="126" t="s">
        <v>1080</v>
      </c>
      <c r="H116" s="126" t="s">
        <v>1080</v>
      </c>
      <c r="I116" s="126" t="s">
        <v>1080</v>
      </c>
      <c r="J116" s="126" t="s">
        <v>1080</v>
      </c>
      <c r="K116" s="126" t="s">
        <v>1080</v>
      </c>
      <c r="L116" s="126" t="s">
        <v>1080</v>
      </c>
      <c r="M116" s="126" t="s">
        <v>1080</v>
      </c>
      <c r="N116" s="126" t="s">
        <v>1080</v>
      </c>
      <c r="O116" s="126" t="s">
        <v>1080</v>
      </c>
      <c r="P116" s="126" t="s">
        <v>1080</v>
      </c>
      <c r="Q116" s="126" t="s">
        <v>1080</v>
      </c>
      <c r="R116" s="126" t="s">
        <v>1080</v>
      </c>
      <c r="S116" s="126" t="s">
        <v>1080</v>
      </c>
      <c r="T116" s="126" t="s">
        <v>1080</v>
      </c>
      <c r="U116" s="126" t="s">
        <v>1080</v>
      </c>
      <c r="V116" s="126"/>
      <c r="W116" s="126"/>
      <c r="X116" s="78"/>
      <c r="Y116" s="130" t="s">
        <v>1082</v>
      </c>
    </row>
    <row r="117" spans="2:25" x14ac:dyDescent="0.25">
      <c r="B117" s="163"/>
      <c r="C117" s="77" t="s">
        <v>171</v>
      </c>
      <c r="D117" s="78" t="s">
        <v>172</v>
      </c>
      <c r="E117" s="165" t="s">
        <v>1054</v>
      </c>
      <c r="F117" s="146">
        <v>1</v>
      </c>
      <c r="G117" s="126" t="s">
        <v>1080</v>
      </c>
      <c r="H117" s="126" t="s">
        <v>1080</v>
      </c>
      <c r="I117" s="126" t="s">
        <v>1080</v>
      </c>
      <c r="J117" s="126" t="s">
        <v>1080</v>
      </c>
      <c r="K117" s="126" t="s">
        <v>1080</v>
      </c>
      <c r="L117" s="126" t="s">
        <v>1080</v>
      </c>
      <c r="M117" s="126" t="s">
        <v>1080</v>
      </c>
      <c r="N117" s="126" t="s">
        <v>1080</v>
      </c>
      <c r="O117" s="126" t="s">
        <v>1080</v>
      </c>
      <c r="P117" s="126" t="s">
        <v>1080</v>
      </c>
      <c r="Q117" s="126" t="s">
        <v>1080</v>
      </c>
      <c r="R117" s="126" t="s">
        <v>1080</v>
      </c>
      <c r="S117" s="126" t="s">
        <v>1080</v>
      </c>
      <c r="T117" s="126" t="s">
        <v>1080</v>
      </c>
      <c r="U117" s="126" t="s">
        <v>1080</v>
      </c>
      <c r="V117" s="126"/>
      <c r="W117" s="126"/>
      <c r="X117" s="76"/>
      <c r="Y117" s="130" t="s">
        <v>1082</v>
      </c>
    </row>
    <row r="118" spans="2:25" x14ac:dyDescent="0.25">
      <c r="B118" s="163"/>
      <c r="C118" s="77"/>
      <c r="D118" s="78" t="s">
        <v>172</v>
      </c>
      <c r="E118" s="165" t="s">
        <v>1054</v>
      </c>
      <c r="F118" s="147">
        <v>2</v>
      </c>
      <c r="G118" s="126" t="s">
        <v>1080</v>
      </c>
      <c r="H118" s="126" t="s">
        <v>1080</v>
      </c>
      <c r="I118" s="126" t="s">
        <v>1080</v>
      </c>
      <c r="J118" s="126" t="s">
        <v>1080</v>
      </c>
      <c r="K118" s="126" t="s">
        <v>1080</v>
      </c>
      <c r="L118" s="126" t="s">
        <v>1080</v>
      </c>
      <c r="M118" s="126" t="s">
        <v>1080</v>
      </c>
      <c r="N118" s="126" t="s">
        <v>1080</v>
      </c>
      <c r="O118" s="126" t="s">
        <v>1080</v>
      </c>
      <c r="P118" s="126" t="s">
        <v>1080</v>
      </c>
      <c r="Q118" s="126" t="s">
        <v>1080</v>
      </c>
      <c r="R118" s="126" t="s">
        <v>1080</v>
      </c>
      <c r="S118" s="126" t="s">
        <v>1080</v>
      </c>
      <c r="T118" s="126" t="s">
        <v>1080</v>
      </c>
      <c r="U118" s="126" t="s">
        <v>1080</v>
      </c>
      <c r="V118" s="152"/>
      <c r="W118" s="152"/>
      <c r="X118" s="76"/>
      <c r="Y118" s="130" t="s">
        <v>1082</v>
      </c>
    </row>
    <row r="119" spans="2:25" x14ac:dyDescent="0.25">
      <c r="B119" s="163"/>
      <c r="C119" s="77"/>
      <c r="D119" s="78" t="s">
        <v>172</v>
      </c>
      <c r="E119" s="165" t="s">
        <v>1054</v>
      </c>
      <c r="F119" s="147">
        <v>3</v>
      </c>
      <c r="G119" s="126" t="s">
        <v>1080</v>
      </c>
      <c r="H119" s="126" t="s">
        <v>1080</v>
      </c>
      <c r="I119" s="126" t="s">
        <v>1080</v>
      </c>
      <c r="J119" s="126" t="s">
        <v>1080</v>
      </c>
      <c r="K119" s="126" t="s">
        <v>1080</v>
      </c>
      <c r="L119" s="126" t="s">
        <v>1080</v>
      </c>
      <c r="M119" s="126" t="s">
        <v>1080</v>
      </c>
      <c r="N119" s="126" t="s">
        <v>1080</v>
      </c>
      <c r="O119" s="126" t="s">
        <v>1080</v>
      </c>
      <c r="P119" s="126" t="s">
        <v>1080</v>
      </c>
      <c r="Q119" s="126" t="s">
        <v>1080</v>
      </c>
      <c r="R119" s="126" t="s">
        <v>1080</v>
      </c>
      <c r="S119" s="126" t="s">
        <v>1080</v>
      </c>
      <c r="T119" s="126" t="s">
        <v>1080</v>
      </c>
      <c r="U119" s="126" t="s">
        <v>1080</v>
      </c>
      <c r="V119" s="152"/>
      <c r="W119" s="152"/>
      <c r="X119" s="76"/>
      <c r="Y119" s="130" t="s">
        <v>1082</v>
      </c>
    </row>
    <row r="120" spans="2:25" x14ac:dyDescent="0.25">
      <c r="B120" s="163"/>
      <c r="C120" s="77"/>
      <c r="D120" s="78" t="s">
        <v>172</v>
      </c>
      <c r="E120" s="165" t="s">
        <v>1054</v>
      </c>
      <c r="F120" s="147" t="s">
        <v>1055</v>
      </c>
      <c r="G120" s="126" t="s">
        <v>1080</v>
      </c>
      <c r="H120" s="126" t="s">
        <v>1080</v>
      </c>
      <c r="I120" s="126" t="s">
        <v>1080</v>
      </c>
      <c r="J120" s="126" t="s">
        <v>1080</v>
      </c>
      <c r="K120" s="126" t="s">
        <v>1080</v>
      </c>
      <c r="L120" s="126" t="s">
        <v>1080</v>
      </c>
      <c r="M120" s="126" t="s">
        <v>1080</v>
      </c>
      <c r="N120" s="126" t="s">
        <v>1080</v>
      </c>
      <c r="O120" s="126" t="s">
        <v>1080</v>
      </c>
      <c r="P120" s="126" t="s">
        <v>1080</v>
      </c>
      <c r="Q120" s="126" t="s">
        <v>1080</v>
      </c>
      <c r="R120" s="126" t="s">
        <v>1080</v>
      </c>
      <c r="S120" s="126" t="s">
        <v>1080</v>
      </c>
      <c r="T120" s="126" t="s">
        <v>1080</v>
      </c>
      <c r="U120" s="126" t="s">
        <v>1080</v>
      </c>
      <c r="V120" s="126"/>
      <c r="W120" s="126"/>
      <c r="X120" s="76"/>
      <c r="Y120" s="130" t="s">
        <v>1082</v>
      </c>
    </row>
    <row r="121" spans="2:25" x14ac:dyDescent="0.25">
      <c r="B121" s="78"/>
      <c r="C121" s="77" t="s">
        <v>139</v>
      </c>
      <c r="D121" s="78" t="s">
        <v>1071</v>
      </c>
      <c r="E121" s="165" t="s">
        <v>1054</v>
      </c>
      <c r="F121" s="165" t="s">
        <v>1054</v>
      </c>
      <c r="G121" s="126">
        <v>0</v>
      </c>
      <c r="H121" s="126">
        <v>0</v>
      </c>
      <c r="I121" s="126">
        <v>0</v>
      </c>
      <c r="J121" s="126">
        <v>0</v>
      </c>
      <c r="K121" s="126">
        <v>0</v>
      </c>
      <c r="L121" s="126">
        <v>0</v>
      </c>
      <c r="M121" s="126">
        <v>0</v>
      </c>
      <c r="N121" s="126">
        <v>0</v>
      </c>
      <c r="O121" s="126">
        <v>0</v>
      </c>
      <c r="P121" s="126">
        <v>0</v>
      </c>
      <c r="Q121" s="126">
        <v>0</v>
      </c>
      <c r="R121" s="126">
        <v>0</v>
      </c>
      <c r="S121" s="126">
        <v>0</v>
      </c>
      <c r="T121" s="126">
        <v>0</v>
      </c>
      <c r="U121" s="126">
        <v>0</v>
      </c>
      <c r="V121" s="126"/>
      <c r="W121" s="126"/>
      <c r="X121" s="76"/>
      <c r="Y121" s="170"/>
    </row>
    <row r="122" spans="2:25" x14ac:dyDescent="0.25">
      <c r="B122" s="163"/>
      <c r="C122" s="77" t="s">
        <v>142</v>
      </c>
      <c r="D122" s="78" t="s">
        <v>1072</v>
      </c>
      <c r="E122" s="165" t="s">
        <v>1054</v>
      </c>
      <c r="F122" s="165" t="s">
        <v>1054</v>
      </c>
      <c r="G122" s="126">
        <v>0</v>
      </c>
      <c r="H122" s="126">
        <v>0</v>
      </c>
      <c r="I122" s="126">
        <v>0</v>
      </c>
      <c r="J122" s="126">
        <v>0</v>
      </c>
      <c r="K122" s="126">
        <v>0</v>
      </c>
      <c r="L122" s="126">
        <v>0</v>
      </c>
      <c r="M122" s="126">
        <v>0</v>
      </c>
      <c r="N122" s="126">
        <v>0</v>
      </c>
      <c r="O122" s="126">
        <v>0</v>
      </c>
      <c r="P122" s="126">
        <v>0</v>
      </c>
      <c r="Q122" s="126">
        <v>0</v>
      </c>
      <c r="R122" s="126">
        <v>0</v>
      </c>
      <c r="S122" s="126">
        <v>0</v>
      </c>
      <c r="T122" s="126">
        <v>0</v>
      </c>
      <c r="U122" s="126">
        <v>0</v>
      </c>
      <c r="V122" s="126"/>
      <c r="W122" s="126"/>
      <c r="X122" s="76"/>
      <c r="Y122" s="170"/>
    </row>
    <row r="123" spans="2:25" ht="45" x14ac:dyDescent="0.25">
      <c r="B123" s="78" t="s">
        <v>1070</v>
      </c>
      <c r="C123" s="77" t="s">
        <v>173</v>
      </c>
      <c r="D123" s="78" t="s">
        <v>1073</v>
      </c>
      <c r="E123" s="165" t="s">
        <v>1054</v>
      </c>
      <c r="F123" s="165" t="s">
        <v>1054</v>
      </c>
      <c r="G123" s="126">
        <v>0</v>
      </c>
      <c r="H123" s="126">
        <v>0</v>
      </c>
      <c r="I123" s="126">
        <v>0</v>
      </c>
      <c r="J123" s="126">
        <v>0</v>
      </c>
      <c r="K123" s="126">
        <v>0</v>
      </c>
      <c r="L123" s="126">
        <v>0</v>
      </c>
      <c r="M123" s="126">
        <v>0</v>
      </c>
      <c r="N123" s="126">
        <v>0</v>
      </c>
      <c r="O123" s="126">
        <v>0</v>
      </c>
      <c r="P123" s="126">
        <v>0</v>
      </c>
      <c r="Q123" s="126">
        <v>0</v>
      </c>
      <c r="R123" s="126">
        <v>0</v>
      </c>
      <c r="S123" s="126">
        <v>0</v>
      </c>
      <c r="T123" s="126">
        <v>0</v>
      </c>
      <c r="U123" s="126">
        <v>0</v>
      </c>
      <c r="V123" s="126"/>
      <c r="W123" s="126"/>
      <c r="X123" s="76"/>
      <c r="Y123" s="170"/>
    </row>
    <row r="124" spans="2:25" ht="45" x14ac:dyDescent="0.25">
      <c r="B124" s="78" t="s">
        <v>1069</v>
      </c>
      <c r="C124" s="77" t="s">
        <v>174</v>
      </c>
      <c r="D124" s="78" t="s">
        <v>1074</v>
      </c>
      <c r="E124" s="165" t="s">
        <v>1054</v>
      </c>
      <c r="F124" s="165" t="s">
        <v>1054</v>
      </c>
      <c r="G124" s="126">
        <v>0</v>
      </c>
      <c r="H124" s="126">
        <v>0</v>
      </c>
      <c r="I124" s="126">
        <v>0</v>
      </c>
      <c r="J124" s="126">
        <v>0</v>
      </c>
      <c r="K124" s="126">
        <v>0</v>
      </c>
      <c r="L124" s="126">
        <v>0</v>
      </c>
      <c r="M124" s="126">
        <v>0</v>
      </c>
      <c r="N124" s="126">
        <v>0</v>
      </c>
      <c r="O124" s="126">
        <v>0</v>
      </c>
      <c r="P124" s="126">
        <v>0</v>
      </c>
      <c r="Q124" s="126">
        <v>0</v>
      </c>
      <c r="R124" s="126">
        <v>0</v>
      </c>
      <c r="S124" s="126">
        <v>0</v>
      </c>
      <c r="T124" s="126">
        <v>0</v>
      </c>
      <c r="U124" s="126">
        <v>0</v>
      </c>
      <c r="V124" s="126"/>
      <c r="W124" s="126"/>
      <c r="X124" s="76"/>
      <c r="Y124" s="170"/>
    </row>
    <row r="125" spans="2:25" ht="30" x14ac:dyDescent="0.25">
      <c r="B125" s="78"/>
      <c r="C125" s="77" t="s">
        <v>175</v>
      </c>
      <c r="D125" s="78" t="s">
        <v>1075</v>
      </c>
      <c r="E125" s="165" t="s">
        <v>1054</v>
      </c>
      <c r="F125" s="165" t="s">
        <v>1054</v>
      </c>
      <c r="G125" s="126">
        <v>0</v>
      </c>
      <c r="H125" s="126">
        <v>0</v>
      </c>
      <c r="I125" s="126">
        <v>0</v>
      </c>
      <c r="J125" s="126">
        <v>0</v>
      </c>
      <c r="K125" s="126">
        <v>0</v>
      </c>
      <c r="L125" s="126">
        <v>0</v>
      </c>
      <c r="M125" s="126">
        <v>0</v>
      </c>
      <c r="N125" s="126">
        <v>0</v>
      </c>
      <c r="O125" s="126">
        <v>0</v>
      </c>
      <c r="P125" s="126">
        <v>0</v>
      </c>
      <c r="Q125" s="126">
        <v>0</v>
      </c>
      <c r="R125" s="126">
        <v>0</v>
      </c>
      <c r="S125" s="126">
        <v>0</v>
      </c>
      <c r="T125" s="126">
        <v>0</v>
      </c>
      <c r="U125" s="126">
        <v>0</v>
      </c>
      <c r="V125" s="126"/>
      <c r="W125" s="126"/>
      <c r="X125" s="76"/>
      <c r="Y125" s="170"/>
    </row>
    <row r="126" spans="2:25" ht="30" x14ac:dyDescent="0.25">
      <c r="B126" s="78" t="s">
        <v>1068</v>
      </c>
      <c r="C126" s="77" t="s">
        <v>176</v>
      </c>
      <c r="D126" s="78" t="s">
        <v>1076</v>
      </c>
      <c r="E126" s="165" t="s">
        <v>1054</v>
      </c>
      <c r="F126" s="165" t="s">
        <v>1054</v>
      </c>
      <c r="G126" s="126">
        <v>0</v>
      </c>
      <c r="H126" s="126">
        <v>0</v>
      </c>
      <c r="I126" s="126">
        <v>0</v>
      </c>
      <c r="J126" s="126">
        <v>0</v>
      </c>
      <c r="K126" s="126">
        <v>0</v>
      </c>
      <c r="L126" s="126">
        <v>0</v>
      </c>
      <c r="M126" s="126">
        <v>0</v>
      </c>
      <c r="N126" s="126">
        <v>0</v>
      </c>
      <c r="O126" s="126">
        <v>0</v>
      </c>
      <c r="P126" s="126">
        <v>0</v>
      </c>
      <c r="Q126" s="126">
        <v>0</v>
      </c>
      <c r="R126" s="126">
        <v>0</v>
      </c>
      <c r="S126" s="126">
        <v>0</v>
      </c>
      <c r="T126" s="126">
        <v>0</v>
      </c>
      <c r="U126" s="126">
        <v>0</v>
      </c>
      <c r="V126" s="126"/>
      <c r="W126" s="126"/>
      <c r="X126" s="76"/>
      <c r="Y126" s="170"/>
    </row>
    <row r="127" spans="2:25" ht="30" x14ac:dyDescent="0.25">
      <c r="B127" s="78" t="s">
        <v>1067</v>
      </c>
      <c r="C127" s="77" t="s">
        <v>177</v>
      </c>
      <c r="D127" s="78" t="s">
        <v>178</v>
      </c>
      <c r="E127" s="165" t="s">
        <v>1054</v>
      </c>
      <c r="F127" s="171" t="s">
        <v>1054</v>
      </c>
      <c r="G127" s="126">
        <v>0</v>
      </c>
      <c r="H127" s="126">
        <v>0</v>
      </c>
      <c r="I127" s="126">
        <v>0</v>
      </c>
      <c r="J127" s="126">
        <v>0</v>
      </c>
      <c r="K127" s="126">
        <v>0</v>
      </c>
      <c r="L127" s="126">
        <v>0</v>
      </c>
      <c r="M127" s="126">
        <v>0</v>
      </c>
      <c r="N127" s="126">
        <v>0</v>
      </c>
      <c r="O127" s="126">
        <v>0</v>
      </c>
      <c r="P127" s="126">
        <v>0</v>
      </c>
      <c r="Q127" s="126">
        <v>0</v>
      </c>
      <c r="R127" s="126">
        <v>0</v>
      </c>
      <c r="S127" s="126">
        <v>0</v>
      </c>
      <c r="T127" s="126">
        <v>0</v>
      </c>
      <c r="U127" s="126">
        <v>0</v>
      </c>
      <c r="V127" s="126"/>
      <c r="W127" s="126"/>
      <c r="X127" s="76"/>
      <c r="Y127" s="170"/>
    </row>
    <row r="128" spans="2:25" x14ac:dyDescent="0.25">
      <c r="B128" s="76"/>
      <c r="C128" s="79" t="s">
        <v>179</v>
      </c>
      <c r="D128" s="78" t="s">
        <v>1066</v>
      </c>
      <c r="E128" s="146" t="s">
        <v>155</v>
      </c>
      <c r="F128" s="146">
        <v>1</v>
      </c>
      <c r="G128" s="126" t="s">
        <v>1080</v>
      </c>
      <c r="H128" s="126" t="s">
        <v>1080</v>
      </c>
      <c r="I128" s="126" t="s">
        <v>1080</v>
      </c>
      <c r="J128" s="126" t="s">
        <v>1080</v>
      </c>
      <c r="K128" s="126" t="s">
        <v>1080</v>
      </c>
      <c r="L128" s="126" t="s">
        <v>1080</v>
      </c>
      <c r="M128" s="126" t="s">
        <v>1080</v>
      </c>
      <c r="N128" s="126" t="s">
        <v>1080</v>
      </c>
      <c r="O128" s="126" t="s">
        <v>1080</v>
      </c>
      <c r="P128" s="126" t="s">
        <v>1080</v>
      </c>
      <c r="Q128" s="126" t="s">
        <v>1080</v>
      </c>
      <c r="R128" s="126" t="s">
        <v>1080</v>
      </c>
      <c r="S128" s="126" t="s">
        <v>1080</v>
      </c>
      <c r="T128" s="126" t="s">
        <v>1080</v>
      </c>
      <c r="U128" s="126" t="s">
        <v>1080</v>
      </c>
      <c r="V128" s="126"/>
      <c r="W128" s="126"/>
      <c r="X128" s="76"/>
      <c r="Y128" s="170" t="str">
        <f>Y105</f>
        <v>BVES does not have Non-HFTD or Tier 1 designations</v>
      </c>
    </row>
    <row r="129" spans="2:25" x14ac:dyDescent="0.25">
      <c r="B129" s="76"/>
      <c r="C129" s="79"/>
      <c r="D129" s="78" t="s">
        <v>1066</v>
      </c>
      <c r="E129" s="147" t="s">
        <v>157</v>
      </c>
      <c r="F129" s="147">
        <v>1</v>
      </c>
      <c r="G129" s="126" t="s">
        <v>1080</v>
      </c>
      <c r="H129" s="126" t="s">
        <v>1080</v>
      </c>
      <c r="I129" s="126" t="s">
        <v>1080</v>
      </c>
      <c r="J129" s="126" t="s">
        <v>1080</v>
      </c>
      <c r="K129" s="126" t="s">
        <v>1080</v>
      </c>
      <c r="L129" s="126" t="s">
        <v>1080</v>
      </c>
      <c r="M129" s="126" t="s">
        <v>1080</v>
      </c>
      <c r="N129" s="126" t="s">
        <v>1080</v>
      </c>
      <c r="O129" s="126" t="s">
        <v>1080</v>
      </c>
      <c r="P129" s="126" t="s">
        <v>1080</v>
      </c>
      <c r="Q129" s="126" t="s">
        <v>1080</v>
      </c>
      <c r="R129" s="126" t="s">
        <v>1080</v>
      </c>
      <c r="S129" s="126" t="s">
        <v>1080</v>
      </c>
      <c r="T129" s="126" t="s">
        <v>1080</v>
      </c>
      <c r="U129" s="126" t="s">
        <v>1080</v>
      </c>
      <c r="V129" s="126"/>
      <c r="W129" s="126"/>
      <c r="X129" s="76"/>
      <c r="Y129" s="170" t="str">
        <f>Y128</f>
        <v>BVES does not have Non-HFTD or Tier 1 designations</v>
      </c>
    </row>
    <row r="130" spans="2:25" x14ac:dyDescent="0.25">
      <c r="B130" s="76"/>
      <c r="C130" s="79"/>
      <c r="D130" s="78" t="s">
        <v>1066</v>
      </c>
      <c r="E130" s="147" t="s">
        <v>158</v>
      </c>
      <c r="F130" s="147">
        <v>1</v>
      </c>
      <c r="G130" s="126" t="s">
        <v>1080</v>
      </c>
      <c r="H130" s="126" t="s">
        <v>1080</v>
      </c>
      <c r="I130" s="126" t="s">
        <v>1080</v>
      </c>
      <c r="J130" s="126" t="s">
        <v>1080</v>
      </c>
      <c r="K130" s="126" t="s">
        <v>1080</v>
      </c>
      <c r="L130" s="126" t="s">
        <v>1080</v>
      </c>
      <c r="M130" s="126" t="s">
        <v>1080</v>
      </c>
      <c r="N130" s="126" t="s">
        <v>1080</v>
      </c>
      <c r="O130" s="126" t="s">
        <v>1080</v>
      </c>
      <c r="P130" s="126" t="s">
        <v>1080</v>
      </c>
      <c r="Q130" s="126" t="s">
        <v>1080</v>
      </c>
      <c r="R130" s="126" t="s">
        <v>1080</v>
      </c>
      <c r="S130" s="126" t="s">
        <v>1080</v>
      </c>
      <c r="T130" s="126" t="s">
        <v>1080</v>
      </c>
      <c r="U130" s="126" t="s">
        <v>1080</v>
      </c>
      <c r="V130" s="126"/>
      <c r="W130" s="126"/>
      <c r="X130" s="76"/>
      <c r="Y130" s="170" t="str">
        <f>Y129</f>
        <v>BVES does not have Non-HFTD or Tier 1 designations</v>
      </c>
    </row>
    <row r="131" spans="2:25" x14ac:dyDescent="0.25">
      <c r="B131" s="76"/>
      <c r="C131" s="79"/>
      <c r="D131" s="78" t="s">
        <v>1066</v>
      </c>
      <c r="E131" s="147" t="s">
        <v>159</v>
      </c>
      <c r="F131" s="147">
        <v>1</v>
      </c>
      <c r="G131" s="126" t="s">
        <v>1080</v>
      </c>
      <c r="H131" s="126" t="s">
        <v>1080</v>
      </c>
      <c r="I131" s="126" t="s">
        <v>1080</v>
      </c>
      <c r="J131" s="126" t="s">
        <v>1080</v>
      </c>
      <c r="K131" s="126" t="s">
        <v>1080</v>
      </c>
      <c r="L131" s="126" t="s">
        <v>1080</v>
      </c>
      <c r="M131" s="126" t="s">
        <v>1080</v>
      </c>
      <c r="N131" s="126" t="s">
        <v>1080</v>
      </c>
      <c r="O131" s="126" t="s">
        <v>1080</v>
      </c>
      <c r="P131" s="126" t="s">
        <v>1080</v>
      </c>
      <c r="Q131" s="126" t="s">
        <v>1080</v>
      </c>
      <c r="R131" s="126" t="s">
        <v>1080</v>
      </c>
      <c r="S131" s="126" t="s">
        <v>1080</v>
      </c>
      <c r="T131" s="126" t="s">
        <v>1080</v>
      </c>
      <c r="U131" s="126" t="s">
        <v>1080</v>
      </c>
      <c r="V131" s="126"/>
      <c r="W131" s="126"/>
      <c r="X131" s="76"/>
      <c r="Y131" s="170" t="str">
        <f>Y130</f>
        <v>BVES does not have Non-HFTD or Tier 1 designations</v>
      </c>
    </row>
    <row r="132" spans="2:25" x14ac:dyDescent="0.25">
      <c r="B132" s="76"/>
      <c r="C132" s="79"/>
      <c r="D132" s="78" t="s">
        <v>1066</v>
      </c>
      <c r="E132" s="147" t="s">
        <v>160</v>
      </c>
      <c r="F132" s="147">
        <v>1</v>
      </c>
      <c r="G132" s="126" t="s">
        <v>1080</v>
      </c>
      <c r="H132" s="126" t="s">
        <v>1080</v>
      </c>
      <c r="I132" s="126" t="s">
        <v>1080</v>
      </c>
      <c r="J132" s="126" t="s">
        <v>1080</v>
      </c>
      <c r="K132" s="126" t="s">
        <v>1080</v>
      </c>
      <c r="L132" s="126" t="s">
        <v>1080</v>
      </c>
      <c r="M132" s="126" t="s">
        <v>1080</v>
      </c>
      <c r="N132" s="126" t="s">
        <v>1080</v>
      </c>
      <c r="O132" s="126" t="s">
        <v>1080</v>
      </c>
      <c r="P132" s="126" t="s">
        <v>1080</v>
      </c>
      <c r="Q132" s="126" t="s">
        <v>1080</v>
      </c>
      <c r="R132" s="126" t="s">
        <v>1080</v>
      </c>
      <c r="S132" s="126" t="s">
        <v>1080</v>
      </c>
      <c r="T132" s="126" t="s">
        <v>1080</v>
      </c>
      <c r="U132" s="126" t="s">
        <v>1080</v>
      </c>
      <c r="V132" s="126"/>
      <c r="W132" s="126"/>
      <c r="X132" s="76"/>
      <c r="Y132" s="170" t="str">
        <f>Y131</f>
        <v>BVES does not have Non-HFTD or Tier 1 designations</v>
      </c>
    </row>
    <row r="133" spans="2:25" x14ac:dyDescent="0.25">
      <c r="B133" s="76"/>
      <c r="C133" s="79"/>
      <c r="D133" s="78" t="s">
        <v>1066</v>
      </c>
      <c r="E133" s="146" t="s">
        <v>155</v>
      </c>
      <c r="F133" s="146">
        <v>2</v>
      </c>
      <c r="G133" s="126">
        <v>0</v>
      </c>
      <c r="H133" s="126">
        <v>0</v>
      </c>
      <c r="I133" s="126">
        <v>0</v>
      </c>
      <c r="J133" s="126">
        <v>0</v>
      </c>
      <c r="K133" s="126">
        <v>0</v>
      </c>
      <c r="L133" s="126">
        <v>0</v>
      </c>
      <c r="M133" s="126">
        <v>0</v>
      </c>
      <c r="N133" s="126">
        <v>0</v>
      </c>
      <c r="O133" s="126">
        <v>0</v>
      </c>
      <c r="P133" s="126">
        <v>0</v>
      </c>
      <c r="Q133" s="126">
        <v>0</v>
      </c>
      <c r="R133" s="126">
        <v>0</v>
      </c>
      <c r="S133" s="126">
        <v>0</v>
      </c>
      <c r="T133" s="126">
        <v>0</v>
      </c>
      <c r="U133" s="126">
        <v>0</v>
      </c>
      <c r="V133" s="126"/>
      <c r="W133" s="126"/>
      <c r="X133" s="76"/>
      <c r="Y133" s="170" t="str">
        <f>Y79</f>
        <v>BVES uses this entry for "not known" or N/A as the option is not provided.</v>
      </c>
    </row>
    <row r="134" spans="2:25" x14ac:dyDescent="0.25">
      <c r="B134" s="76"/>
      <c r="C134" s="79"/>
      <c r="D134" s="78" t="s">
        <v>1066</v>
      </c>
      <c r="E134" s="147" t="s">
        <v>157</v>
      </c>
      <c r="F134" s="147">
        <v>2</v>
      </c>
      <c r="G134" s="126">
        <v>0</v>
      </c>
      <c r="H134" s="126">
        <v>0</v>
      </c>
      <c r="I134" s="126">
        <v>0</v>
      </c>
      <c r="J134" s="126">
        <v>0</v>
      </c>
      <c r="K134" s="126">
        <v>0</v>
      </c>
      <c r="L134" s="126">
        <v>0</v>
      </c>
      <c r="M134" s="126">
        <v>0</v>
      </c>
      <c r="N134" s="126">
        <v>0</v>
      </c>
      <c r="O134" s="126">
        <v>0</v>
      </c>
      <c r="P134" s="126">
        <v>0</v>
      </c>
      <c r="Q134" s="126">
        <v>0</v>
      </c>
      <c r="R134" s="126">
        <v>0</v>
      </c>
      <c r="S134" s="126">
        <v>0</v>
      </c>
      <c r="T134" s="126">
        <v>0</v>
      </c>
      <c r="U134" s="126">
        <v>0</v>
      </c>
      <c r="V134" s="126"/>
      <c r="W134" s="126"/>
      <c r="X134" s="76"/>
      <c r="Y134" s="170"/>
    </row>
    <row r="135" spans="2:25" x14ac:dyDescent="0.25">
      <c r="B135" s="76"/>
      <c r="C135" s="79"/>
      <c r="D135" s="78" t="s">
        <v>1066</v>
      </c>
      <c r="E135" s="147" t="s">
        <v>158</v>
      </c>
      <c r="F135" s="147">
        <v>2</v>
      </c>
      <c r="G135" s="126">
        <v>0</v>
      </c>
      <c r="H135" s="126">
        <v>0</v>
      </c>
      <c r="I135" s="126">
        <v>0</v>
      </c>
      <c r="J135" s="126">
        <v>0</v>
      </c>
      <c r="K135" s="126">
        <v>0</v>
      </c>
      <c r="L135" s="126">
        <v>0</v>
      </c>
      <c r="M135" s="126">
        <v>0</v>
      </c>
      <c r="N135" s="126">
        <v>0</v>
      </c>
      <c r="O135" s="126">
        <v>0</v>
      </c>
      <c r="P135" s="126">
        <v>0</v>
      </c>
      <c r="Q135" s="126">
        <v>0</v>
      </c>
      <c r="R135" s="126">
        <v>0</v>
      </c>
      <c r="S135" s="126">
        <v>0</v>
      </c>
      <c r="T135" s="126">
        <v>0</v>
      </c>
      <c r="U135" s="126">
        <v>0</v>
      </c>
      <c r="V135" s="126"/>
      <c r="W135" s="126"/>
      <c r="X135" s="76"/>
      <c r="Y135" s="170"/>
    </row>
    <row r="136" spans="2:25" x14ac:dyDescent="0.25">
      <c r="B136" s="76"/>
      <c r="C136" s="79"/>
      <c r="D136" s="78" t="s">
        <v>1066</v>
      </c>
      <c r="E136" s="147" t="s">
        <v>159</v>
      </c>
      <c r="F136" s="147">
        <v>2</v>
      </c>
      <c r="G136" s="126">
        <v>0</v>
      </c>
      <c r="H136" s="126">
        <v>0</v>
      </c>
      <c r="I136" s="126">
        <v>0</v>
      </c>
      <c r="J136" s="126">
        <v>0</v>
      </c>
      <c r="K136" s="126">
        <v>0</v>
      </c>
      <c r="L136" s="126">
        <v>0</v>
      </c>
      <c r="M136" s="126">
        <v>0</v>
      </c>
      <c r="N136" s="126">
        <v>0</v>
      </c>
      <c r="O136" s="126">
        <v>0</v>
      </c>
      <c r="P136" s="126">
        <v>0</v>
      </c>
      <c r="Q136" s="126">
        <v>0</v>
      </c>
      <c r="R136" s="126">
        <v>0</v>
      </c>
      <c r="S136" s="126">
        <v>0</v>
      </c>
      <c r="T136" s="126">
        <v>0</v>
      </c>
      <c r="U136" s="126">
        <v>0</v>
      </c>
      <c r="V136" s="126"/>
      <c r="W136" s="126"/>
      <c r="X136" s="76"/>
      <c r="Y136" s="170"/>
    </row>
    <row r="137" spans="2:25" x14ac:dyDescent="0.25">
      <c r="B137" s="76"/>
      <c r="C137" s="79"/>
      <c r="D137" s="78" t="s">
        <v>1066</v>
      </c>
      <c r="E137" s="147" t="s">
        <v>160</v>
      </c>
      <c r="F137" s="147">
        <v>2</v>
      </c>
      <c r="G137" s="126">
        <v>0</v>
      </c>
      <c r="H137" s="126">
        <v>0</v>
      </c>
      <c r="I137" s="126">
        <v>0</v>
      </c>
      <c r="J137" s="126">
        <v>0</v>
      </c>
      <c r="K137" s="126">
        <v>0</v>
      </c>
      <c r="L137" s="126">
        <v>0</v>
      </c>
      <c r="M137" s="126">
        <v>0</v>
      </c>
      <c r="N137" s="126">
        <v>0</v>
      </c>
      <c r="O137" s="126">
        <v>0</v>
      </c>
      <c r="P137" s="126">
        <v>0</v>
      </c>
      <c r="Q137" s="126">
        <v>0</v>
      </c>
      <c r="R137" s="126">
        <v>0</v>
      </c>
      <c r="S137" s="126">
        <v>0</v>
      </c>
      <c r="T137" s="126">
        <v>0</v>
      </c>
      <c r="U137" s="126">
        <v>0</v>
      </c>
      <c r="V137" s="126"/>
      <c r="W137" s="126"/>
      <c r="X137" s="76"/>
      <c r="Y137" s="170"/>
    </row>
    <row r="138" spans="2:25" x14ac:dyDescent="0.25">
      <c r="B138" s="76"/>
      <c r="C138" s="79"/>
      <c r="D138" s="78" t="s">
        <v>1066</v>
      </c>
      <c r="E138" s="146" t="s">
        <v>155</v>
      </c>
      <c r="F138" s="146">
        <v>3</v>
      </c>
      <c r="G138" s="126">
        <v>0</v>
      </c>
      <c r="H138" s="126">
        <v>0</v>
      </c>
      <c r="I138" s="126">
        <v>0</v>
      </c>
      <c r="J138" s="126">
        <v>0</v>
      </c>
      <c r="K138" s="126">
        <v>0</v>
      </c>
      <c r="L138" s="126">
        <v>0</v>
      </c>
      <c r="M138" s="126">
        <v>0</v>
      </c>
      <c r="N138" s="126">
        <v>0</v>
      </c>
      <c r="O138" s="126">
        <v>0</v>
      </c>
      <c r="P138" s="126">
        <v>0</v>
      </c>
      <c r="Q138" s="126">
        <v>0</v>
      </c>
      <c r="R138" s="126">
        <v>0</v>
      </c>
      <c r="S138" s="126">
        <v>0</v>
      </c>
      <c r="T138" s="126">
        <v>0</v>
      </c>
      <c r="U138" s="126">
        <v>0</v>
      </c>
      <c r="V138" s="126"/>
      <c r="W138" s="126"/>
      <c r="X138" s="76"/>
      <c r="Y138" s="170" t="str">
        <f>Y133</f>
        <v>BVES uses this entry for "not known" or N/A as the option is not provided.</v>
      </c>
    </row>
    <row r="139" spans="2:25" x14ac:dyDescent="0.25">
      <c r="B139" s="76"/>
      <c r="C139" s="79"/>
      <c r="D139" s="78" t="s">
        <v>1066</v>
      </c>
      <c r="E139" s="147" t="s">
        <v>157</v>
      </c>
      <c r="F139" s="147">
        <v>3</v>
      </c>
      <c r="G139" s="126">
        <v>0</v>
      </c>
      <c r="H139" s="126">
        <v>0</v>
      </c>
      <c r="I139" s="126">
        <v>0</v>
      </c>
      <c r="J139" s="126">
        <v>0</v>
      </c>
      <c r="K139" s="126">
        <v>0</v>
      </c>
      <c r="L139" s="126">
        <v>0</v>
      </c>
      <c r="M139" s="126">
        <v>0</v>
      </c>
      <c r="N139" s="126">
        <v>0</v>
      </c>
      <c r="O139" s="126">
        <v>0</v>
      </c>
      <c r="P139" s="126">
        <v>0</v>
      </c>
      <c r="Q139" s="126">
        <v>0</v>
      </c>
      <c r="R139" s="126">
        <v>0</v>
      </c>
      <c r="S139" s="126">
        <v>0</v>
      </c>
      <c r="T139" s="126">
        <v>0</v>
      </c>
      <c r="U139" s="126">
        <v>0</v>
      </c>
      <c r="V139" s="126"/>
      <c r="W139" s="126"/>
      <c r="X139" s="76"/>
      <c r="Y139" s="170"/>
    </row>
    <row r="140" spans="2:25" x14ac:dyDescent="0.25">
      <c r="B140" s="76"/>
      <c r="C140" s="79"/>
      <c r="D140" s="78" t="s">
        <v>1066</v>
      </c>
      <c r="E140" s="147" t="s">
        <v>158</v>
      </c>
      <c r="F140" s="147">
        <v>3</v>
      </c>
      <c r="G140" s="126">
        <v>0</v>
      </c>
      <c r="H140" s="126">
        <v>0</v>
      </c>
      <c r="I140" s="126">
        <v>0</v>
      </c>
      <c r="J140" s="126">
        <v>0</v>
      </c>
      <c r="K140" s="126">
        <v>0</v>
      </c>
      <c r="L140" s="126">
        <v>0</v>
      </c>
      <c r="M140" s="126">
        <v>0</v>
      </c>
      <c r="N140" s="126">
        <v>0</v>
      </c>
      <c r="O140" s="126">
        <v>0</v>
      </c>
      <c r="P140" s="126">
        <v>0</v>
      </c>
      <c r="Q140" s="126">
        <v>0</v>
      </c>
      <c r="R140" s="126">
        <v>0</v>
      </c>
      <c r="S140" s="126">
        <v>0</v>
      </c>
      <c r="T140" s="126">
        <v>0</v>
      </c>
      <c r="U140" s="126">
        <v>0</v>
      </c>
      <c r="V140" s="126"/>
      <c r="W140" s="126"/>
      <c r="X140" s="76"/>
      <c r="Y140" s="170"/>
    </row>
    <row r="141" spans="2:25" x14ac:dyDescent="0.25">
      <c r="B141" s="76"/>
      <c r="C141" s="79"/>
      <c r="D141" s="78" t="s">
        <v>1066</v>
      </c>
      <c r="E141" s="147" t="s">
        <v>159</v>
      </c>
      <c r="F141" s="147">
        <v>3</v>
      </c>
      <c r="G141" s="126">
        <v>0</v>
      </c>
      <c r="H141" s="126">
        <v>0</v>
      </c>
      <c r="I141" s="126">
        <v>0</v>
      </c>
      <c r="J141" s="126">
        <v>0</v>
      </c>
      <c r="K141" s="126">
        <v>0</v>
      </c>
      <c r="L141" s="126">
        <v>0</v>
      </c>
      <c r="M141" s="126">
        <v>0</v>
      </c>
      <c r="N141" s="126">
        <v>0</v>
      </c>
      <c r="O141" s="126">
        <v>0</v>
      </c>
      <c r="P141" s="126">
        <v>0</v>
      </c>
      <c r="Q141" s="126">
        <v>0</v>
      </c>
      <c r="R141" s="126">
        <v>0</v>
      </c>
      <c r="S141" s="126">
        <v>0</v>
      </c>
      <c r="T141" s="126">
        <v>0</v>
      </c>
      <c r="U141" s="126">
        <v>0</v>
      </c>
      <c r="V141" s="126"/>
      <c r="W141" s="126"/>
      <c r="X141" s="76"/>
      <c r="Y141" s="170"/>
    </row>
    <row r="142" spans="2:25" x14ac:dyDescent="0.25">
      <c r="B142" s="76"/>
      <c r="C142" s="79"/>
      <c r="D142" s="78" t="s">
        <v>1066</v>
      </c>
      <c r="E142" s="147" t="s">
        <v>160</v>
      </c>
      <c r="F142" s="147">
        <v>3</v>
      </c>
      <c r="G142" s="126">
        <v>0</v>
      </c>
      <c r="H142" s="126">
        <v>0</v>
      </c>
      <c r="I142" s="126">
        <v>0</v>
      </c>
      <c r="J142" s="126">
        <v>0</v>
      </c>
      <c r="K142" s="126">
        <v>0</v>
      </c>
      <c r="L142" s="126">
        <v>0</v>
      </c>
      <c r="M142" s="126">
        <v>0</v>
      </c>
      <c r="N142" s="126">
        <v>0</v>
      </c>
      <c r="O142" s="126">
        <v>0</v>
      </c>
      <c r="P142" s="126">
        <v>0</v>
      </c>
      <c r="Q142" s="126">
        <v>0</v>
      </c>
      <c r="R142" s="126">
        <v>0</v>
      </c>
      <c r="S142" s="126">
        <v>0</v>
      </c>
      <c r="T142" s="126">
        <v>0</v>
      </c>
      <c r="U142" s="126">
        <v>0</v>
      </c>
      <c r="V142" s="126"/>
      <c r="W142" s="126"/>
      <c r="X142" s="76"/>
      <c r="Y142" s="170"/>
    </row>
    <row r="143" spans="2:25" x14ac:dyDescent="0.25">
      <c r="B143" s="76"/>
      <c r="C143" s="79"/>
      <c r="D143" s="78" t="s">
        <v>1066</v>
      </c>
      <c r="E143" s="146" t="s">
        <v>155</v>
      </c>
      <c r="F143" s="146" t="s">
        <v>1055</v>
      </c>
      <c r="G143" s="126" t="s">
        <v>1080</v>
      </c>
      <c r="H143" s="126" t="s">
        <v>1080</v>
      </c>
      <c r="I143" s="126" t="s">
        <v>1080</v>
      </c>
      <c r="J143" s="126" t="s">
        <v>1080</v>
      </c>
      <c r="K143" s="126" t="s">
        <v>1080</v>
      </c>
      <c r="L143" s="126" t="s">
        <v>1080</v>
      </c>
      <c r="M143" s="126" t="s">
        <v>1080</v>
      </c>
      <c r="N143" s="126" t="s">
        <v>1080</v>
      </c>
      <c r="O143" s="126" t="s">
        <v>1080</v>
      </c>
      <c r="P143" s="126" t="s">
        <v>1080</v>
      </c>
      <c r="Q143" s="126" t="s">
        <v>1080</v>
      </c>
      <c r="R143" s="126" t="s">
        <v>1080</v>
      </c>
      <c r="S143" s="126" t="s">
        <v>1080</v>
      </c>
      <c r="T143" s="126" t="s">
        <v>1080</v>
      </c>
      <c r="U143" s="126" t="s">
        <v>1080</v>
      </c>
      <c r="V143" s="126"/>
      <c r="W143" s="126"/>
      <c r="X143" s="76"/>
      <c r="Y143" s="170" t="str">
        <f>Y128</f>
        <v>BVES does not have Non-HFTD or Tier 1 designations</v>
      </c>
    </row>
    <row r="144" spans="2:25" x14ac:dyDescent="0.25">
      <c r="B144" s="76"/>
      <c r="C144" s="79"/>
      <c r="D144" s="78" t="s">
        <v>1066</v>
      </c>
      <c r="E144" s="147" t="s">
        <v>157</v>
      </c>
      <c r="F144" s="146" t="s">
        <v>1055</v>
      </c>
      <c r="G144" s="126" t="s">
        <v>1080</v>
      </c>
      <c r="H144" s="126" t="s">
        <v>1080</v>
      </c>
      <c r="I144" s="126" t="s">
        <v>1080</v>
      </c>
      <c r="J144" s="126" t="s">
        <v>1080</v>
      </c>
      <c r="K144" s="126" t="s">
        <v>1080</v>
      </c>
      <c r="L144" s="126" t="s">
        <v>1080</v>
      </c>
      <c r="M144" s="126" t="s">
        <v>1080</v>
      </c>
      <c r="N144" s="126" t="s">
        <v>1080</v>
      </c>
      <c r="O144" s="126" t="s">
        <v>1080</v>
      </c>
      <c r="P144" s="126" t="s">
        <v>1080</v>
      </c>
      <c r="Q144" s="126" t="s">
        <v>1080</v>
      </c>
      <c r="R144" s="126" t="s">
        <v>1080</v>
      </c>
      <c r="S144" s="126" t="s">
        <v>1080</v>
      </c>
      <c r="T144" s="126" t="s">
        <v>1080</v>
      </c>
      <c r="U144" s="126" t="s">
        <v>1080</v>
      </c>
      <c r="V144" s="126"/>
      <c r="W144" s="126"/>
      <c r="X144" s="76"/>
      <c r="Y144" s="170" t="str">
        <f t="shared" ref="Y144:Y147" si="4">Y129</f>
        <v>BVES does not have Non-HFTD or Tier 1 designations</v>
      </c>
    </row>
    <row r="145" spans="2:25" x14ac:dyDescent="0.25">
      <c r="B145" s="76"/>
      <c r="C145" s="79"/>
      <c r="D145" s="78" t="s">
        <v>1066</v>
      </c>
      <c r="E145" s="147" t="s">
        <v>158</v>
      </c>
      <c r="F145" s="146" t="s">
        <v>1055</v>
      </c>
      <c r="G145" s="126" t="s">
        <v>1080</v>
      </c>
      <c r="H145" s="126" t="s">
        <v>1080</v>
      </c>
      <c r="I145" s="126" t="s">
        <v>1080</v>
      </c>
      <c r="J145" s="126" t="s">
        <v>1080</v>
      </c>
      <c r="K145" s="126" t="s">
        <v>1080</v>
      </c>
      <c r="L145" s="126" t="s">
        <v>1080</v>
      </c>
      <c r="M145" s="126" t="s">
        <v>1080</v>
      </c>
      <c r="N145" s="126" t="s">
        <v>1080</v>
      </c>
      <c r="O145" s="126" t="s">
        <v>1080</v>
      </c>
      <c r="P145" s="126" t="s">
        <v>1080</v>
      </c>
      <c r="Q145" s="126" t="s">
        <v>1080</v>
      </c>
      <c r="R145" s="126" t="s">
        <v>1080</v>
      </c>
      <c r="S145" s="126" t="s">
        <v>1080</v>
      </c>
      <c r="T145" s="126" t="s">
        <v>1080</v>
      </c>
      <c r="U145" s="126" t="s">
        <v>1080</v>
      </c>
      <c r="V145" s="126"/>
      <c r="W145" s="126"/>
      <c r="X145" s="76"/>
      <c r="Y145" s="170" t="str">
        <f t="shared" si="4"/>
        <v>BVES does not have Non-HFTD or Tier 1 designations</v>
      </c>
    </row>
    <row r="146" spans="2:25" x14ac:dyDescent="0.25">
      <c r="B146" s="76"/>
      <c r="C146" s="79"/>
      <c r="D146" s="78" t="s">
        <v>1066</v>
      </c>
      <c r="E146" s="147" t="s">
        <v>159</v>
      </c>
      <c r="F146" s="146" t="s">
        <v>1055</v>
      </c>
      <c r="G146" s="126" t="s">
        <v>1080</v>
      </c>
      <c r="H146" s="126" t="s">
        <v>1080</v>
      </c>
      <c r="I146" s="126" t="s">
        <v>1080</v>
      </c>
      <c r="J146" s="126" t="s">
        <v>1080</v>
      </c>
      <c r="K146" s="126" t="s">
        <v>1080</v>
      </c>
      <c r="L146" s="126" t="s">
        <v>1080</v>
      </c>
      <c r="M146" s="126" t="s">
        <v>1080</v>
      </c>
      <c r="N146" s="126" t="s">
        <v>1080</v>
      </c>
      <c r="O146" s="126" t="s">
        <v>1080</v>
      </c>
      <c r="P146" s="126" t="s">
        <v>1080</v>
      </c>
      <c r="Q146" s="126" t="s">
        <v>1080</v>
      </c>
      <c r="R146" s="126" t="s">
        <v>1080</v>
      </c>
      <c r="S146" s="126" t="s">
        <v>1080</v>
      </c>
      <c r="T146" s="126" t="s">
        <v>1080</v>
      </c>
      <c r="U146" s="126" t="s">
        <v>1080</v>
      </c>
      <c r="V146" s="126"/>
      <c r="W146" s="126"/>
      <c r="X146" s="76"/>
      <c r="Y146" s="170" t="str">
        <f t="shared" si="4"/>
        <v>BVES does not have Non-HFTD or Tier 1 designations</v>
      </c>
    </row>
    <row r="147" spans="2:25" x14ac:dyDescent="0.25">
      <c r="B147" s="76"/>
      <c r="C147" s="79"/>
      <c r="D147" s="78" t="s">
        <v>1066</v>
      </c>
      <c r="E147" s="147" t="s">
        <v>160</v>
      </c>
      <c r="F147" s="146" t="s">
        <v>1055</v>
      </c>
      <c r="G147" s="126" t="s">
        <v>1080</v>
      </c>
      <c r="H147" s="126" t="s">
        <v>1080</v>
      </c>
      <c r="I147" s="126" t="s">
        <v>1080</v>
      </c>
      <c r="J147" s="126" t="s">
        <v>1080</v>
      </c>
      <c r="K147" s="126" t="s">
        <v>1080</v>
      </c>
      <c r="L147" s="126" t="s">
        <v>1080</v>
      </c>
      <c r="M147" s="126" t="s">
        <v>1080</v>
      </c>
      <c r="N147" s="126" t="s">
        <v>1080</v>
      </c>
      <c r="O147" s="126" t="s">
        <v>1080</v>
      </c>
      <c r="P147" s="126" t="s">
        <v>1080</v>
      </c>
      <c r="Q147" s="126" t="s">
        <v>1080</v>
      </c>
      <c r="R147" s="126" t="s">
        <v>1080</v>
      </c>
      <c r="S147" s="126" t="s">
        <v>1080</v>
      </c>
      <c r="T147" s="126" t="s">
        <v>1080</v>
      </c>
      <c r="U147" s="126" t="s">
        <v>1080</v>
      </c>
      <c r="V147" s="126"/>
      <c r="W147" s="126"/>
      <c r="X147" s="76"/>
      <c r="Y147" s="170" t="str">
        <f t="shared" si="4"/>
        <v>BVES does not have Non-HFTD or Tier 1 designations</v>
      </c>
    </row>
    <row r="148" spans="2:25" ht="45" x14ac:dyDescent="0.25">
      <c r="B148" s="78" t="s">
        <v>1053</v>
      </c>
      <c r="C148" s="77" t="s">
        <v>180</v>
      </c>
      <c r="D148" s="78" t="s">
        <v>181</v>
      </c>
      <c r="E148" s="165" t="s">
        <v>1054</v>
      </c>
      <c r="F148" s="165" t="s">
        <v>1054</v>
      </c>
      <c r="G148" s="126">
        <v>0</v>
      </c>
      <c r="H148" s="126">
        <v>0</v>
      </c>
      <c r="I148" s="126">
        <v>0</v>
      </c>
      <c r="J148" s="126">
        <v>0</v>
      </c>
      <c r="K148" s="126">
        <v>0</v>
      </c>
      <c r="L148" s="126">
        <v>0</v>
      </c>
      <c r="M148" s="126">
        <v>0</v>
      </c>
      <c r="N148" s="126">
        <v>0</v>
      </c>
      <c r="O148" s="126">
        <v>0</v>
      </c>
      <c r="P148" s="126">
        <v>0</v>
      </c>
      <c r="Q148" s="126">
        <v>0</v>
      </c>
      <c r="R148" s="126">
        <v>0</v>
      </c>
      <c r="S148" s="126">
        <v>0</v>
      </c>
      <c r="T148" s="126">
        <v>0</v>
      </c>
      <c r="U148" s="126">
        <v>0</v>
      </c>
      <c r="V148" s="126"/>
      <c r="W148" s="126"/>
      <c r="X148" s="76"/>
      <c r="Y148" s="170"/>
    </row>
    <row r="149" spans="2:25" ht="45" x14ac:dyDescent="0.25">
      <c r="B149" s="78" t="s">
        <v>182</v>
      </c>
      <c r="C149" s="77" t="s">
        <v>183</v>
      </c>
      <c r="D149" s="78" t="s">
        <v>184</v>
      </c>
      <c r="E149" s="165" t="s">
        <v>1054</v>
      </c>
      <c r="F149" s="165" t="s">
        <v>1054</v>
      </c>
      <c r="G149" s="126">
        <v>0</v>
      </c>
      <c r="H149" s="126">
        <v>0</v>
      </c>
      <c r="I149" s="126">
        <v>0</v>
      </c>
      <c r="J149" s="126">
        <v>1</v>
      </c>
      <c r="K149" s="126">
        <v>0</v>
      </c>
      <c r="L149" s="126">
        <v>0</v>
      </c>
      <c r="M149" s="126">
        <v>0</v>
      </c>
      <c r="N149" s="126">
        <v>0</v>
      </c>
      <c r="O149" s="126">
        <v>0</v>
      </c>
      <c r="P149" s="126">
        <v>0</v>
      </c>
      <c r="Q149" s="126">
        <v>0</v>
      </c>
      <c r="R149" s="126">
        <v>0</v>
      </c>
      <c r="S149" s="126">
        <v>0</v>
      </c>
      <c r="T149" s="126">
        <v>0</v>
      </c>
      <c r="U149" s="126">
        <v>0</v>
      </c>
      <c r="V149" s="126"/>
      <c r="W149" s="126"/>
      <c r="X149" s="76"/>
      <c r="Y149" s="170"/>
    </row>
  </sheetData>
  <autoFilter ref="B8:Y120"/>
  <dataValidations count="1">
    <dataValidation type="custom" operator="greaterThanOrEqual" allowBlank="1" showInputMessage="1" showErrorMessage="1" error="This cell only accepts a number of &quot;NA&quot;_x000a_" sqref="B71:C88 G9:W149">
      <formula1>OR(AND(ISNUMBER(B9), B9&gt;=0), B9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61"/>
  <sheetViews>
    <sheetView zoomScale="70" zoomScaleNormal="70" zoomScalePageLayoutView="85" workbookViewId="0">
      <selection activeCell="C4" sqref="C4"/>
    </sheetView>
  </sheetViews>
  <sheetFormatPr defaultColWidth="9.140625" defaultRowHeight="15" outlineLevelCol="1" x14ac:dyDescent="0.25"/>
  <cols>
    <col min="1" max="1" width="5.5703125" style="8" customWidth="1"/>
    <col min="2" max="2" width="17.42578125" style="1" customWidth="1"/>
    <col min="3" max="3" width="40.140625" style="8" customWidth="1"/>
    <col min="4" max="4" width="16.85546875" style="8" customWidth="1"/>
    <col min="5" max="5" width="42.5703125" style="8" bestFit="1" customWidth="1"/>
    <col min="6" max="6" width="25.5703125" style="8" bestFit="1" customWidth="1"/>
    <col min="7" max="10" width="9.42578125" style="8" customWidth="1"/>
    <col min="11" max="11" width="10.140625" style="8" customWidth="1"/>
    <col min="12" max="14" width="9.140625" style="8"/>
    <col min="15" max="15" width="9.140625" style="8" customWidth="1"/>
    <col min="16" max="23" width="9.140625" style="8" customWidth="1" outlineLevel="1"/>
    <col min="24" max="24" width="59.5703125" style="1" bestFit="1" customWidth="1"/>
    <col min="25" max="25" width="52.140625" style="8" customWidth="1"/>
    <col min="26" max="16384" width="9.140625" style="8"/>
  </cols>
  <sheetData>
    <row r="1" spans="2:25" ht="15.75" thickBot="1" x14ac:dyDescent="0.3"/>
    <row r="2" spans="2:25" x14ac:dyDescent="0.25">
      <c r="B2" s="14" t="s">
        <v>46</v>
      </c>
      <c r="C2" s="19" t="str">
        <f>IF('Quarterly Submission Guide'!$D$20 = "", "",'Quarterly Submission Guide'!$D$20)</f>
        <v>Bear Valley Electric Service, Inc.</v>
      </c>
    </row>
    <row r="3" spans="2:25" x14ac:dyDescent="0.25">
      <c r="B3" s="15" t="s">
        <v>52</v>
      </c>
      <c r="C3" s="13">
        <v>3</v>
      </c>
    </row>
    <row r="4" spans="2:25" ht="15.75" thickBot="1" x14ac:dyDescent="0.3">
      <c r="B4" s="16" t="s">
        <v>50</v>
      </c>
      <c r="C4" s="30">
        <v>44769</v>
      </c>
    </row>
    <row r="5" spans="2:25" x14ac:dyDescent="0.25">
      <c r="O5" s="63"/>
      <c r="P5" s="63" t="s">
        <v>54</v>
      </c>
    </row>
    <row r="6" spans="2:25" ht="18" customHeight="1" x14ac:dyDescent="0.25">
      <c r="B6" s="3" t="s">
        <v>185</v>
      </c>
      <c r="C6" s="2"/>
      <c r="D6" s="2"/>
      <c r="E6" s="2"/>
      <c r="F6" s="2"/>
      <c r="G6" s="2"/>
      <c r="H6" s="2"/>
      <c r="I6" s="2"/>
      <c r="J6" s="2"/>
      <c r="K6" s="2"/>
      <c r="L6" s="4">
        <v>1</v>
      </c>
      <c r="M6" s="4">
        <v>2</v>
      </c>
      <c r="N6" s="4">
        <v>3</v>
      </c>
      <c r="O6" s="4">
        <v>4</v>
      </c>
      <c r="P6" s="4">
        <v>1</v>
      </c>
      <c r="Q6" s="4">
        <v>2</v>
      </c>
      <c r="R6" s="4">
        <v>3</v>
      </c>
      <c r="S6" s="4">
        <v>4</v>
      </c>
      <c r="T6" s="4">
        <v>1</v>
      </c>
      <c r="U6" s="4">
        <v>2</v>
      </c>
      <c r="V6" s="4">
        <v>3</v>
      </c>
      <c r="W6" s="4">
        <v>4</v>
      </c>
      <c r="X6" s="7"/>
      <c r="Y6" s="2"/>
    </row>
    <row r="7" spans="2:25" x14ac:dyDescent="0.25">
      <c r="B7" s="5" t="s">
        <v>186</v>
      </c>
      <c r="C7" s="6" t="s">
        <v>187</v>
      </c>
      <c r="D7" s="6" t="s">
        <v>188</v>
      </c>
      <c r="E7" s="6" t="s">
        <v>189</v>
      </c>
      <c r="F7" s="6" t="s">
        <v>190</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59</v>
      </c>
      <c r="Y7" s="6" t="s">
        <v>60</v>
      </c>
    </row>
    <row r="8" spans="2:25" ht="135" x14ac:dyDescent="0.25">
      <c r="B8" s="175" t="s">
        <v>1085</v>
      </c>
      <c r="C8" s="174" t="s">
        <v>1086</v>
      </c>
      <c r="D8" s="174" t="s">
        <v>1087</v>
      </c>
      <c r="E8" s="174" t="s">
        <v>1088</v>
      </c>
      <c r="F8" s="174" t="s">
        <v>1084</v>
      </c>
      <c r="G8" s="129" t="s">
        <v>1080</v>
      </c>
      <c r="H8" s="129" t="s">
        <v>1080</v>
      </c>
      <c r="I8" s="129" t="s">
        <v>1080</v>
      </c>
      <c r="J8" s="129">
        <v>924</v>
      </c>
      <c r="K8" s="129">
        <v>1588</v>
      </c>
      <c r="L8" s="153">
        <v>10</v>
      </c>
      <c r="M8" s="153">
        <v>12</v>
      </c>
      <c r="N8" s="153">
        <v>51</v>
      </c>
      <c r="O8" s="153">
        <v>118</v>
      </c>
      <c r="P8" s="153">
        <v>279</v>
      </c>
      <c r="Q8" s="153">
        <v>73</v>
      </c>
      <c r="R8" s="153">
        <v>48</v>
      </c>
      <c r="S8" s="153">
        <v>157</v>
      </c>
      <c r="T8" s="116">
        <v>28</v>
      </c>
      <c r="U8" s="116">
        <v>76</v>
      </c>
      <c r="V8" s="116"/>
      <c r="W8" s="116"/>
      <c r="X8" s="174" t="s">
        <v>1086</v>
      </c>
      <c r="Y8" s="174" t="s">
        <v>1148</v>
      </c>
    </row>
    <row r="9" spans="2:25" ht="135" x14ac:dyDescent="0.25">
      <c r="B9" s="175" t="s">
        <v>1089</v>
      </c>
      <c r="C9" s="174" t="s">
        <v>1090</v>
      </c>
      <c r="D9" s="174" t="s">
        <v>1091</v>
      </c>
      <c r="E9" s="174" t="s">
        <v>1088</v>
      </c>
      <c r="F9" s="174" t="s">
        <v>1084</v>
      </c>
      <c r="G9" s="129" t="s">
        <v>1080</v>
      </c>
      <c r="H9" s="129" t="s">
        <v>1080</v>
      </c>
      <c r="I9" s="129" t="s">
        <v>1080</v>
      </c>
      <c r="J9" s="129">
        <v>655</v>
      </c>
      <c r="K9" s="129">
        <v>393</v>
      </c>
      <c r="L9" s="153">
        <v>9</v>
      </c>
      <c r="M9" s="153">
        <v>11</v>
      </c>
      <c r="N9" s="153">
        <v>37</v>
      </c>
      <c r="O9" s="153">
        <v>50</v>
      </c>
      <c r="P9" s="153">
        <v>98</v>
      </c>
      <c r="Q9" s="153">
        <v>41</v>
      </c>
      <c r="R9" s="153">
        <v>11</v>
      </c>
      <c r="S9" s="153">
        <v>129</v>
      </c>
      <c r="T9" s="116">
        <v>27</v>
      </c>
      <c r="U9" s="116">
        <v>60</v>
      </c>
      <c r="V9" s="116"/>
      <c r="W9" s="116"/>
      <c r="X9" s="174" t="s">
        <v>1090</v>
      </c>
      <c r="Y9" s="174" t="s">
        <v>1148</v>
      </c>
    </row>
    <row r="10" spans="2:25" ht="135" x14ac:dyDescent="0.25">
      <c r="B10" s="174" t="s">
        <v>1092</v>
      </c>
      <c r="C10" s="174" t="s">
        <v>1093</v>
      </c>
      <c r="D10" s="174" t="s">
        <v>1094</v>
      </c>
      <c r="E10" s="174" t="s">
        <v>1088</v>
      </c>
      <c r="F10" s="174" t="s">
        <v>1084</v>
      </c>
      <c r="G10" s="129" t="s">
        <v>1080</v>
      </c>
      <c r="H10" s="129" t="s">
        <v>1080</v>
      </c>
      <c r="I10" s="129" t="s">
        <v>1080</v>
      </c>
      <c r="J10" s="129">
        <v>210</v>
      </c>
      <c r="K10" s="129">
        <v>305</v>
      </c>
      <c r="L10" s="153">
        <v>44</v>
      </c>
      <c r="M10" s="153">
        <v>87</v>
      </c>
      <c r="N10" s="153">
        <v>60</v>
      </c>
      <c r="O10" s="153">
        <v>45</v>
      </c>
      <c r="P10" s="153">
        <v>48</v>
      </c>
      <c r="Q10" s="153">
        <v>62</v>
      </c>
      <c r="R10" s="153">
        <v>48</v>
      </c>
      <c r="S10" s="153">
        <v>58</v>
      </c>
      <c r="T10" s="116">
        <v>16</v>
      </c>
      <c r="U10" s="116">
        <v>55</v>
      </c>
      <c r="V10" s="116"/>
      <c r="W10" s="116"/>
      <c r="X10" s="174" t="s">
        <v>1093</v>
      </c>
      <c r="Y10" s="174" t="s">
        <v>1148</v>
      </c>
    </row>
    <row r="11" spans="2:25" ht="135" x14ac:dyDescent="0.25">
      <c r="B11" s="174" t="s">
        <v>1095</v>
      </c>
      <c r="C11" s="174" t="s">
        <v>1096</v>
      </c>
      <c r="D11" s="174" t="s">
        <v>1094</v>
      </c>
      <c r="E11" s="174" t="s">
        <v>1088</v>
      </c>
      <c r="F11" s="174" t="s">
        <v>1084</v>
      </c>
      <c r="G11" s="129" t="s">
        <v>1080</v>
      </c>
      <c r="H11" s="129" t="s">
        <v>1080</v>
      </c>
      <c r="I11" s="129" t="s">
        <v>1080</v>
      </c>
      <c r="J11" s="129">
        <v>40</v>
      </c>
      <c r="K11" s="129">
        <v>66</v>
      </c>
      <c r="L11" s="153">
        <v>0</v>
      </c>
      <c r="M11" s="153">
        <v>7</v>
      </c>
      <c r="N11" s="153">
        <v>0</v>
      </c>
      <c r="O11" s="153">
        <v>0</v>
      </c>
      <c r="P11" s="153">
        <v>1</v>
      </c>
      <c r="Q11" s="153">
        <v>3</v>
      </c>
      <c r="R11" s="153">
        <v>2</v>
      </c>
      <c r="S11" s="153">
        <v>1</v>
      </c>
      <c r="T11" s="116">
        <v>14</v>
      </c>
      <c r="U11" s="116">
        <v>15</v>
      </c>
      <c r="V11" s="116"/>
      <c r="W11" s="116"/>
      <c r="X11" s="174" t="s">
        <v>1096</v>
      </c>
      <c r="Y11" s="174" t="s">
        <v>1148</v>
      </c>
    </row>
    <row r="12" spans="2:25" ht="135" x14ac:dyDescent="0.25">
      <c r="B12" s="175" t="s">
        <v>1097</v>
      </c>
      <c r="C12" s="174" t="s">
        <v>1098</v>
      </c>
      <c r="D12" s="174" t="s">
        <v>1099</v>
      </c>
      <c r="E12" s="174" t="s">
        <v>1088</v>
      </c>
      <c r="F12" s="174" t="s">
        <v>1084</v>
      </c>
      <c r="G12" s="129" t="s">
        <v>1080</v>
      </c>
      <c r="H12" s="129" t="s">
        <v>1080</v>
      </c>
      <c r="I12" s="129" t="s">
        <v>1080</v>
      </c>
      <c r="J12" s="129">
        <v>230</v>
      </c>
      <c r="K12" s="129">
        <v>43</v>
      </c>
      <c r="L12" s="129">
        <v>59</v>
      </c>
      <c r="M12" s="129">
        <v>114</v>
      </c>
      <c r="N12" s="129">
        <v>24</v>
      </c>
      <c r="O12" s="129">
        <v>17</v>
      </c>
      <c r="P12" s="129">
        <v>0</v>
      </c>
      <c r="Q12" s="153">
        <v>4</v>
      </c>
      <c r="R12" s="153">
        <v>0</v>
      </c>
      <c r="S12" s="153">
        <v>70</v>
      </c>
      <c r="T12" s="116">
        <v>0</v>
      </c>
      <c r="U12" s="116">
        <v>2</v>
      </c>
      <c r="V12" s="116"/>
      <c r="W12" s="116"/>
      <c r="X12" s="174" t="s">
        <v>1098</v>
      </c>
      <c r="Y12" s="174" t="s">
        <v>1148</v>
      </c>
    </row>
    <row r="13" spans="2:25" ht="135" x14ac:dyDescent="0.25">
      <c r="B13" s="175" t="s">
        <v>1100</v>
      </c>
      <c r="C13" s="174" t="s">
        <v>1101</v>
      </c>
      <c r="D13" s="174" t="s">
        <v>1102</v>
      </c>
      <c r="E13" s="174" t="s">
        <v>1088</v>
      </c>
      <c r="F13" s="174" t="s">
        <v>1084</v>
      </c>
      <c r="G13" s="129" t="s">
        <v>1080</v>
      </c>
      <c r="H13" s="129" t="s">
        <v>1080</v>
      </c>
      <c r="I13" s="129" t="s">
        <v>1080</v>
      </c>
      <c r="J13" s="129" t="s">
        <v>1080</v>
      </c>
      <c r="K13" s="129">
        <v>9</v>
      </c>
      <c r="L13" s="129">
        <v>57</v>
      </c>
      <c r="M13" s="129">
        <v>89</v>
      </c>
      <c r="N13" s="129">
        <v>22</v>
      </c>
      <c r="O13" s="129">
        <v>6</v>
      </c>
      <c r="P13" s="129">
        <v>0</v>
      </c>
      <c r="Q13" s="153">
        <v>4</v>
      </c>
      <c r="R13" s="153">
        <v>0</v>
      </c>
      <c r="S13" s="153">
        <v>36</v>
      </c>
      <c r="T13" s="116">
        <v>0</v>
      </c>
      <c r="U13" s="116">
        <v>2</v>
      </c>
      <c r="V13" s="116"/>
      <c r="W13" s="116"/>
      <c r="X13" s="174" t="s">
        <v>1101</v>
      </c>
      <c r="Y13" s="174" t="s">
        <v>1149</v>
      </c>
    </row>
    <row r="14" spans="2:25" ht="135" x14ac:dyDescent="0.25">
      <c r="B14" s="174" t="s">
        <v>1103</v>
      </c>
      <c r="C14" s="174" t="s">
        <v>1104</v>
      </c>
      <c r="D14" s="174" t="s">
        <v>1105</v>
      </c>
      <c r="E14" s="174" t="s">
        <v>1088</v>
      </c>
      <c r="F14" s="174" t="s">
        <v>1084</v>
      </c>
      <c r="G14" s="129" t="s">
        <v>1080</v>
      </c>
      <c r="H14" s="129" t="s">
        <v>1080</v>
      </c>
      <c r="I14" s="129" t="s">
        <v>1080</v>
      </c>
      <c r="J14" s="129" t="s">
        <v>1080</v>
      </c>
      <c r="K14" s="129">
        <v>0.52</v>
      </c>
      <c r="L14" s="129">
        <v>0</v>
      </c>
      <c r="M14" s="129">
        <v>1.814962</v>
      </c>
      <c r="N14" s="129">
        <v>0.52</v>
      </c>
      <c r="O14" s="129">
        <v>5.5</v>
      </c>
      <c r="P14" s="129">
        <v>0</v>
      </c>
      <c r="Q14" s="153">
        <v>5.15</v>
      </c>
      <c r="R14" s="153">
        <v>3.74</v>
      </c>
      <c r="S14" s="153">
        <v>3.41</v>
      </c>
      <c r="T14" s="116">
        <v>2.25</v>
      </c>
      <c r="U14" s="116">
        <v>4.7699999999999996</v>
      </c>
      <c r="V14" s="116"/>
      <c r="W14" s="116"/>
      <c r="X14" s="174" t="s">
        <v>1104</v>
      </c>
      <c r="Y14" s="174" t="s">
        <v>1150</v>
      </c>
    </row>
    <row r="15" spans="2:25" ht="135" x14ac:dyDescent="0.25">
      <c r="B15" s="174" t="s">
        <v>1107</v>
      </c>
      <c r="C15" s="174" t="s">
        <v>1107</v>
      </c>
      <c r="D15" s="174" t="s">
        <v>1108</v>
      </c>
      <c r="E15" s="174" t="s">
        <v>1106</v>
      </c>
      <c r="F15" s="174" t="s">
        <v>1084</v>
      </c>
      <c r="G15" s="129" t="s">
        <v>1080</v>
      </c>
      <c r="H15" s="129" t="s">
        <v>1080</v>
      </c>
      <c r="I15" s="129" t="s">
        <v>1080</v>
      </c>
      <c r="J15" s="129">
        <v>0.97</v>
      </c>
      <c r="K15" s="129">
        <v>0.97</v>
      </c>
      <c r="L15" s="153">
        <v>0.96</v>
      </c>
      <c r="M15" s="153">
        <v>0.92900000000000005</v>
      </c>
      <c r="N15" s="153">
        <v>0.92900000000000005</v>
      </c>
      <c r="O15" s="153">
        <v>0.83</v>
      </c>
      <c r="P15" s="153">
        <v>0.83</v>
      </c>
      <c r="Q15" s="153">
        <v>0.72199999999999998</v>
      </c>
      <c r="R15" s="153">
        <v>0.71</v>
      </c>
      <c r="S15" s="153">
        <v>0.66900000000000004</v>
      </c>
      <c r="T15" s="116">
        <v>0.66</v>
      </c>
      <c r="U15" s="116">
        <v>0.64</v>
      </c>
      <c r="V15" s="116"/>
      <c r="W15" s="116"/>
      <c r="X15" s="174" t="s">
        <v>1107</v>
      </c>
      <c r="Y15" s="174" t="s">
        <v>1153</v>
      </c>
    </row>
    <row r="16" spans="2:25" ht="135" x14ac:dyDescent="0.25">
      <c r="B16" s="174" t="s">
        <v>1109</v>
      </c>
      <c r="C16" s="174" t="s">
        <v>1110</v>
      </c>
      <c r="D16" s="174" t="s">
        <v>1111</v>
      </c>
      <c r="E16" s="174" t="s">
        <v>1106</v>
      </c>
      <c r="F16" s="174" t="s">
        <v>1084</v>
      </c>
      <c r="G16" s="129" t="s">
        <v>1080</v>
      </c>
      <c r="H16" s="129" t="s">
        <v>1080</v>
      </c>
      <c r="I16" s="129" t="s">
        <v>1080</v>
      </c>
      <c r="J16" s="129">
        <v>0.03</v>
      </c>
      <c r="K16" s="129">
        <v>0.03</v>
      </c>
      <c r="L16" s="153">
        <v>0.03</v>
      </c>
      <c r="M16" s="153">
        <v>0.03</v>
      </c>
      <c r="N16" s="153">
        <v>0.03</v>
      </c>
      <c r="O16" s="153">
        <v>0.03</v>
      </c>
      <c r="P16" s="153">
        <v>0.03</v>
      </c>
      <c r="Q16" s="153">
        <v>0.03</v>
      </c>
      <c r="R16" s="153">
        <v>0.03</v>
      </c>
      <c r="S16" s="153">
        <v>0.03</v>
      </c>
      <c r="T16" s="116">
        <v>0.03</v>
      </c>
      <c r="U16" s="116">
        <v>0.03</v>
      </c>
      <c r="V16" s="116"/>
      <c r="W16" s="116"/>
      <c r="X16" s="174" t="s">
        <v>1110</v>
      </c>
      <c r="Y16" s="174" t="s">
        <v>1153</v>
      </c>
    </row>
    <row r="17" spans="2:25" ht="135" x14ac:dyDescent="0.25">
      <c r="B17" s="174" t="s">
        <v>1112</v>
      </c>
      <c r="C17" s="174" t="s">
        <v>1110</v>
      </c>
      <c r="D17" s="174" t="s">
        <v>1108</v>
      </c>
      <c r="E17" s="174" t="s">
        <v>1106</v>
      </c>
      <c r="F17" s="174" t="s">
        <v>1084</v>
      </c>
      <c r="G17" s="129" t="s">
        <v>1080</v>
      </c>
      <c r="H17" s="129" t="s">
        <v>1080</v>
      </c>
      <c r="I17" s="129" t="s">
        <v>1080</v>
      </c>
      <c r="J17" s="129">
        <v>0</v>
      </c>
      <c r="K17" s="129">
        <v>0</v>
      </c>
      <c r="L17" s="153">
        <v>0.01</v>
      </c>
      <c r="M17" s="153">
        <v>0.04</v>
      </c>
      <c r="N17" s="153">
        <v>0.04</v>
      </c>
      <c r="O17" s="153">
        <v>0.13900000000000001</v>
      </c>
      <c r="P17" s="153">
        <v>0.13900000000000001</v>
      </c>
      <c r="Q17" s="153">
        <v>0.19800000000000001</v>
      </c>
      <c r="R17" s="153">
        <v>0.26</v>
      </c>
      <c r="S17" s="153">
        <v>0.30099999999999999</v>
      </c>
      <c r="T17" s="116">
        <v>0.27</v>
      </c>
      <c r="U17" s="116">
        <v>0.33</v>
      </c>
      <c r="V17" s="116"/>
      <c r="W17" s="116"/>
      <c r="X17" s="174" t="s">
        <v>1110</v>
      </c>
      <c r="Y17" s="174" t="s">
        <v>1153</v>
      </c>
    </row>
    <row r="18" spans="2:25" ht="135" x14ac:dyDescent="0.25">
      <c r="B18" s="174" t="s">
        <v>1113</v>
      </c>
      <c r="C18" s="174" t="s">
        <v>1269</v>
      </c>
      <c r="D18" s="174" t="s">
        <v>1108</v>
      </c>
      <c r="E18" s="174" t="s">
        <v>1106</v>
      </c>
      <c r="F18" s="174" t="s">
        <v>1084</v>
      </c>
      <c r="G18" s="129" t="s">
        <v>1080</v>
      </c>
      <c r="H18" s="129" t="s">
        <v>1080</v>
      </c>
      <c r="I18" s="129" t="s">
        <v>1080</v>
      </c>
      <c r="J18" s="129">
        <v>0.77300000000000002</v>
      </c>
      <c r="K18" s="129">
        <v>0.77300000000000002</v>
      </c>
      <c r="L18" s="153">
        <v>0.77300000000000002</v>
      </c>
      <c r="M18" s="153">
        <v>0.77200000000000002</v>
      </c>
      <c r="N18" s="153">
        <v>0.77200000000000002</v>
      </c>
      <c r="O18" s="153">
        <v>0.75900000000000001</v>
      </c>
      <c r="P18" s="153">
        <v>0.75900000000000001</v>
      </c>
      <c r="Q18" s="153">
        <v>0.74399999999999999</v>
      </c>
      <c r="R18" s="153">
        <v>0.73599999999999999</v>
      </c>
      <c r="S18" s="153">
        <v>0.72199999999999998</v>
      </c>
      <c r="T18" s="116">
        <v>0.72</v>
      </c>
      <c r="U18" s="116">
        <v>0.7</v>
      </c>
      <c r="V18" s="116"/>
      <c r="W18" s="116"/>
      <c r="X18" s="174" t="s">
        <v>1114</v>
      </c>
      <c r="Y18" s="174" t="s">
        <v>1153</v>
      </c>
    </row>
    <row r="19" spans="2:25" ht="135" x14ac:dyDescent="0.25">
      <c r="B19" s="174" t="s">
        <v>1115</v>
      </c>
      <c r="C19" s="174" t="s">
        <v>1116</v>
      </c>
      <c r="D19" s="174" t="s">
        <v>1108</v>
      </c>
      <c r="E19" s="174" t="s">
        <v>1106</v>
      </c>
      <c r="F19" s="174" t="s">
        <v>1084</v>
      </c>
      <c r="G19" s="129" t="s">
        <v>1080</v>
      </c>
      <c r="H19" s="129" t="s">
        <v>1080</v>
      </c>
      <c r="I19" s="129" t="s">
        <v>1080</v>
      </c>
      <c r="J19" s="129">
        <v>0.22700000000000001</v>
      </c>
      <c r="K19" s="129">
        <v>0.22700000000000001</v>
      </c>
      <c r="L19" s="153">
        <v>0.22600000000000001</v>
      </c>
      <c r="M19" s="153">
        <v>0.22600000000000001</v>
      </c>
      <c r="N19" s="153">
        <v>0.22600000000000001</v>
      </c>
      <c r="O19" s="153">
        <v>0.22600000000000001</v>
      </c>
      <c r="P19" s="153">
        <v>0.22600000000000001</v>
      </c>
      <c r="Q19" s="153">
        <v>0.22600000000000001</v>
      </c>
      <c r="R19" s="153">
        <v>0.22600000000000001</v>
      </c>
      <c r="S19" s="153">
        <v>0.22600000000000001</v>
      </c>
      <c r="T19" s="116">
        <v>0.22600000000000001</v>
      </c>
      <c r="U19" s="116">
        <v>0.22600000000000001</v>
      </c>
      <c r="V19" s="116"/>
      <c r="W19" s="116"/>
      <c r="X19" s="174" t="s">
        <v>1116</v>
      </c>
      <c r="Y19" s="174" t="s">
        <v>1153</v>
      </c>
    </row>
    <row r="20" spans="2:25" ht="135" x14ac:dyDescent="0.25">
      <c r="B20" s="174" t="s">
        <v>1117</v>
      </c>
      <c r="C20" s="174" t="s">
        <v>1110</v>
      </c>
      <c r="D20" s="174" t="s">
        <v>1108</v>
      </c>
      <c r="E20" s="174" t="s">
        <v>1106</v>
      </c>
      <c r="F20" s="174" t="s">
        <v>1084</v>
      </c>
      <c r="G20" s="129" t="s">
        <v>1080</v>
      </c>
      <c r="H20" s="129" t="s">
        <v>1080</v>
      </c>
      <c r="I20" s="129" t="s">
        <v>1080</v>
      </c>
      <c r="J20" s="129">
        <v>0</v>
      </c>
      <c r="K20" s="129">
        <v>0</v>
      </c>
      <c r="L20" s="153">
        <v>1E-3</v>
      </c>
      <c r="M20" s="153">
        <v>2E-3</v>
      </c>
      <c r="N20" s="153">
        <v>2E-3</v>
      </c>
      <c r="O20" s="153">
        <v>1.4999999999999999E-2</v>
      </c>
      <c r="P20" s="153">
        <v>1.4999999999999999E-2</v>
      </c>
      <c r="Q20" s="153">
        <v>2.9000000000000001E-2</v>
      </c>
      <c r="R20" s="153">
        <v>3.7999999999999999E-2</v>
      </c>
      <c r="S20" s="153">
        <v>5.1999999999999998E-2</v>
      </c>
      <c r="T20" s="116">
        <v>5.8000000000000003E-2</v>
      </c>
      <c r="U20" s="116">
        <v>7.0000000000000007E-2</v>
      </c>
      <c r="V20" s="116"/>
      <c r="W20" s="116"/>
      <c r="X20" s="174" t="s">
        <v>1110</v>
      </c>
      <c r="Y20" s="174" t="s">
        <v>1153</v>
      </c>
    </row>
    <row r="21" spans="2:25" ht="135" x14ac:dyDescent="0.25">
      <c r="B21" s="174" t="s">
        <v>1118</v>
      </c>
      <c r="C21" s="174" t="s">
        <v>1119</v>
      </c>
      <c r="D21" s="174" t="s">
        <v>1099</v>
      </c>
      <c r="E21" s="174" t="s">
        <v>1106</v>
      </c>
      <c r="F21" s="174" t="s">
        <v>1084</v>
      </c>
      <c r="G21" s="129" t="s">
        <v>1080</v>
      </c>
      <c r="H21" s="129" t="s">
        <v>1080</v>
      </c>
      <c r="I21" s="129" t="s">
        <v>1080</v>
      </c>
      <c r="J21" s="129">
        <v>977</v>
      </c>
      <c r="K21" s="129">
        <v>934</v>
      </c>
      <c r="L21" s="129">
        <v>875</v>
      </c>
      <c r="M21" s="129">
        <v>761</v>
      </c>
      <c r="N21" s="129">
        <v>737</v>
      </c>
      <c r="O21" s="129">
        <v>720</v>
      </c>
      <c r="P21" s="129">
        <v>720</v>
      </c>
      <c r="Q21" s="153">
        <v>716</v>
      </c>
      <c r="R21" s="153">
        <v>716</v>
      </c>
      <c r="S21" s="153">
        <v>646</v>
      </c>
      <c r="T21" s="116">
        <v>646</v>
      </c>
      <c r="U21" s="116">
        <v>644</v>
      </c>
      <c r="V21" s="116"/>
      <c r="W21" s="116"/>
      <c r="X21" s="174" t="s">
        <v>1119</v>
      </c>
      <c r="Y21" s="174" t="s">
        <v>1152</v>
      </c>
    </row>
    <row r="22" spans="2:25" ht="135" x14ac:dyDescent="0.25">
      <c r="B22" s="174" t="s">
        <v>1120</v>
      </c>
      <c r="C22" s="174" t="s">
        <v>1121</v>
      </c>
      <c r="D22" s="174" t="s">
        <v>1122</v>
      </c>
      <c r="E22" s="174" t="s">
        <v>1088</v>
      </c>
      <c r="F22" s="174" t="s">
        <v>1084</v>
      </c>
      <c r="G22" s="129" t="s">
        <v>1080</v>
      </c>
      <c r="H22" s="129" t="s">
        <v>1080</v>
      </c>
      <c r="I22" s="129" t="s">
        <v>1080</v>
      </c>
      <c r="J22" s="129">
        <v>5526</v>
      </c>
      <c r="K22" s="129">
        <v>6671</v>
      </c>
      <c r="L22" s="153">
        <v>866</v>
      </c>
      <c r="M22" s="153">
        <v>761</v>
      </c>
      <c r="N22" s="153">
        <v>1201</v>
      </c>
      <c r="O22" s="153">
        <v>1708</v>
      </c>
      <c r="P22" s="153">
        <v>2330</v>
      </c>
      <c r="Q22" s="153">
        <v>1980</v>
      </c>
      <c r="R22" s="153">
        <v>1688</v>
      </c>
      <c r="S22" s="153">
        <v>1841</v>
      </c>
      <c r="T22" s="116">
        <v>2212</v>
      </c>
      <c r="U22" s="116">
        <v>1147</v>
      </c>
      <c r="V22" s="116"/>
      <c r="W22" s="116"/>
      <c r="X22" s="174" t="s">
        <v>1121</v>
      </c>
      <c r="Y22" s="174" t="s">
        <v>1151</v>
      </c>
    </row>
    <row r="23" spans="2:25" ht="135" x14ac:dyDescent="0.25">
      <c r="B23" s="174" t="s">
        <v>1123</v>
      </c>
      <c r="C23" s="174" t="s">
        <v>1124</v>
      </c>
      <c r="D23" s="174" t="s">
        <v>1122</v>
      </c>
      <c r="E23" s="174" t="s">
        <v>1088</v>
      </c>
      <c r="F23" s="174" t="s">
        <v>1084</v>
      </c>
      <c r="G23" s="129" t="s">
        <v>1080</v>
      </c>
      <c r="H23" s="129" t="s">
        <v>1080</v>
      </c>
      <c r="I23" s="129" t="s">
        <v>1080</v>
      </c>
      <c r="J23" s="129">
        <v>80</v>
      </c>
      <c r="K23" s="129">
        <v>123</v>
      </c>
      <c r="L23" s="153">
        <v>16</v>
      </c>
      <c r="M23" s="153">
        <v>34</v>
      </c>
      <c r="N23" s="153">
        <v>35</v>
      </c>
      <c r="O23" s="153">
        <v>43</v>
      </c>
      <c r="P23" s="153">
        <v>19</v>
      </c>
      <c r="Q23" s="153">
        <v>36</v>
      </c>
      <c r="R23" s="153">
        <v>85</v>
      </c>
      <c r="S23" s="153">
        <v>17</v>
      </c>
      <c r="T23" s="116">
        <v>20</v>
      </c>
      <c r="U23" s="116">
        <v>47</v>
      </c>
      <c r="V23" s="116"/>
      <c r="W23" s="116"/>
      <c r="X23" s="174" t="s">
        <v>1124</v>
      </c>
      <c r="Y23" s="174" t="s">
        <v>1151</v>
      </c>
    </row>
    <row r="24" spans="2:25" ht="135" x14ac:dyDescent="0.25">
      <c r="B24" s="174" t="s">
        <v>1179</v>
      </c>
      <c r="C24" s="174" t="s">
        <v>1180</v>
      </c>
      <c r="D24" s="174" t="s">
        <v>1181</v>
      </c>
      <c r="E24" s="174" t="s">
        <v>1088</v>
      </c>
      <c r="F24" s="174" t="s">
        <v>1084</v>
      </c>
      <c r="G24" s="129" t="s">
        <v>1054</v>
      </c>
      <c r="H24" s="129" t="s">
        <v>1054</v>
      </c>
      <c r="I24" s="129" t="s">
        <v>1054</v>
      </c>
      <c r="J24" s="129" t="s">
        <v>1054</v>
      </c>
      <c r="K24" s="129" t="s">
        <v>1054</v>
      </c>
      <c r="L24" s="129" t="s">
        <v>1054</v>
      </c>
      <c r="M24" s="129" t="s">
        <v>1054</v>
      </c>
      <c r="N24" s="129" t="s">
        <v>1054</v>
      </c>
      <c r="O24" s="129" t="s">
        <v>1054</v>
      </c>
      <c r="P24" s="129" t="s">
        <v>1054</v>
      </c>
      <c r="Q24" s="129" t="s">
        <v>1054</v>
      </c>
      <c r="R24" s="129" t="s">
        <v>1054</v>
      </c>
      <c r="S24" s="129" t="s">
        <v>1054</v>
      </c>
      <c r="T24" s="116">
        <v>36.590000000000003</v>
      </c>
      <c r="U24" s="116">
        <v>25.03</v>
      </c>
      <c r="V24" s="116"/>
      <c r="W24" s="116"/>
      <c r="X24" s="174" t="s">
        <v>1180</v>
      </c>
      <c r="Y24" s="174" t="s">
        <v>1216</v>
      </c>
    </row>
    <row r="25" spans="2:25" ht="135" x14ac:dyDescent="0.25">
      <c r="B25" s="174" t="s">
        <v>1182</v>
      </c>
      <c r="C25" s="174" t="s">
        <v>1183</v>
      </c>
      <c r="D25" s="174" t="s">
        <v>1184</v>
      </c>
      <c r="E25" s="174" t="s">
        <v>1088</v>
      </c>
      <c r="F25" s="174" t="s">
        <v>1084</v>
      </c>
      <c r="G25" s="129" t="s">
        <v>1054</v>
      </c>
      <c r="H25" s="129" t="s">
        <v>1054</v>
      </c>
      <c r="I25" s="129" t="s">
        <v>1054</v>
      </c>
      <c r="J25" s="129" t="s">
        <v>1054</v>
      </c>
      <c r="K25" s="129" t="s">
        <v>1054</v>
      </c>
      <c r="L25" s="129" t="s">
        <v>1054</v>
      </c>
      <c r="M25" s="129" t="s">
        <v>1054</v>
      </c>
      <c r="N25" s="129" t="s">
        <v>1054</v>
      </c>
      <c r="O25" s="129" t="s">
        <v>1054</v>
      </c>
      <c r="P25" s="129" t="s">
        <v>1054</v>
      </c>
      <c r="Q25" s="129" t="s">
        <v>1054</v>
      </c>
      <c r="R25" s="129" t="s">
        <v>1054</v>
      </c>
      <c r="S25" s="129" t="s">
        <v>1054</v>
      </c>
      <c r="T25" s="116">
        <v>16</v>
      </c>
      <c r="U25" s="116">
        <v>26</v>
      </c>
      <c r="V25" s="116"/>
      <c r="W25" s="116"/>
      <c r="X25" s="174" t="s">
        <v>1183</v>
      </c>
      <c r="Y25" s="174" t="s">
        <v>1216</v>
      </c>
    </row>
    <row r="26" spans="2:25" ht="135" x14ac:dyDescent="0.25">
      <c r="B26" s="174" t="s">
        <v>1185</v>
      </c>
      <c r="C26" s="174" t="s">
        <v>1185</v>
      </c>
      <c r="D26" s="174" t="s">
        <v>1186</v>
      </c>
      <c r="E26" s="174" t="s">
        <v>1088</v>
      </c>
      <c r="F26" s="174" t="s">
        <v>1084</v>
      </c>
      <c r="G26" s="129" t="s">
        <v>1054</v>
      </c>
      <c r="H26" s="129" t="s">
        <v>1054</v>
      </c>
      <c r="I26" s="129" t="s">
        <v>1054</v>
      </c>
      <c r="J26" s="129" t="s">
        <v>1054</v>
      </c>
      <c r="K26" s="129" t="s">
        <v>1054</v>
      </c>
      <c r="L26" s="129" t="s">
        <v>1054</v>
      </c>
      <c r="M26" s="129" t="s">
        <v>1054</v>
      </c>
      <c r="N26" s="129" t="s">
        <v>1054</v>
      </c>
      <c r="O26" s="129" t="s">
        <v>1054</v>
      </c>
      <c r="P26" s="129" t="s">
        <v>1054</v>
      </c>
      <c r="Q26" s="129" t="s">
        <v>1054</v>
      </c>
      <c r="R26" s="129" t="s">
        <v>1054</v>
      </c>
      <c r="S26" s="129" t="s">
        <v>1054</v>
      </c>
      <c r="T26" s="116">
        <v>39</v>
      </c>
      <c r="U26" s="116">
        <v>78</v>
      </c>
      <c r="V26" s="116"/>
      <c r="W26" s="116"/>
      <c r="X26" s="174" t="s">
        <v>1185</v>
      </c>
      <c r="Y26" s="174" t="s">
        <v>1216</v>
      </c>
    </row>
    <row r="27" spans="2:25" ht="135" x14ac:dyDescent="0.25">
      <c r="B27" s="174" t="s">
        <v>1125</v>
      </c>
      <c r="C27" s="174" t="s">
        <v>1125</v>
      </c>
      <c r="D27" s="174" t="s">
        <v>1126</v>
      </c>
      <c r="E27" s="174" t="s">
        <v>1088</v>
      </c>
      <c r="F27" s="174" t="s">
        <v>1084</v>
      </c>
      <c r="G27" s="129">
        <v>994</v>
      </c>
      <c r="H27" s="129">
        <v>927</v>
      </c>
      <c r="I27" s="129">
        <v>1013</v>
      </c>
      <c r="J27" s="129">
        <v>155</v>
      </c>
      <c r="K27" s="129">
        <v>48</v>
      </c>
      <c r="L27" s="153">
        <v>0</v>
      </c>
      <c r="M27" s="153">
        <v>0</v>
      </c>
      <c r="N27" s="153">
        <v>0</v>
      </c>
      <c r="O27" s="153">
        <v>0</v>
      </c>
      <c r="P27" s="153">
        <v>0</v>
      </c>
      <c r="Q27" s="153">
        <v>0</v>
      </c>
      <c r="R27" s="153">
        <v>876</v>
      </c>
      <c r="S27" s="153">
        <v>0</v>
      </c>
      <c r="T27" s="116">
        <v>0</v>
      </c>
      <c r="U27" s="116">
        <v>587</v>
      </c>
      <c r="V27" s="116"/>
      <c r="W27" s="116"/>
      <c r="X27" s="174" t="s">
        <v>1125</v>
      </c>
      <c r="Y27" s="174"/>
    </row>
    <row r="28" spans="2:25" ht="135" x14ac:dyDescent="0.25">
      <c r="B28" s="174" t="s">
        <v>1127</v>
      </c>
      <c r="C28" s="174" t="s">
        <v>1128</v>
      </c>
      <c r="D28" s="174" t="s">
        <v>1122</v>
      </c>
      <c r="E28" s="174" t="s">
        <v>1088</v>
      </c>
      <c r="F28" s="174" t="s">
        <v>1084</v>
      </c>
      <c r="G28" s="129">
        <v>8</v>
      </c>
      <c r="H28" s="129">
        <v>7</v>
      </c>
      <c r="I28" s="129">
        <v>4</v>
      </c>
      <c r="J28" s="129">
        <v>4</v>
      </c>
      <c r="K28" s="129">
        <v>3</v>
      </c>
      <c r="L28" s="153">
        <v>0</v>
      </c>
      <c r="M28" s="153">
        <v>0</v>
      </c>
      <c r="N28" s="153">
        <v>0</v>
      </c>
      <c r="O28" s="153">
        <v>0</v>
      </c>
      <c r="P28" s="153">
        <v>0</v>
      </c>
      <c r="Q28" s="153">
        <v>0</v>
      </c>
      <c r="R28" s="153">
        <v>28</v>
      </c>
      <c r="S28" s="153">
        <v>0</v>
      </c>
      <c r="T28" s="116">
        <v>0</v>
      </c>
      <c r="U28" s="116">
        <v>22</v>
      </c>
      <c r="V28" s="116"/>
      <c r="W28" s="116"/>
      <c r="X28" s="174" t="s">
        <v>1128</v>
      </c>
      <c r="Y28" s="174"/>
    </row>
    <row r="29" spans="2:25" ht="135" x14ac:dyDescent="0.25">
      <c r="B29" s="174" t="s">
        <v>1129</v>
      </c>
      <c r="C29" s="174" t="s">
        <v>1129</v>
      </c>
      <c r="D29" s="174" t="s">
        <v>1122</v>
      </c>
      <c r="E29" s="174" t="s">
        <v>1130</v>
      </c>
      <c r="F29" s="174" t="s">
        <v>1084</v>
      </c>
      <c r="G29" s="129" t="s">
        <v>1080</v>
      </c>
      <c r="H29" s="129" t="s">
        <v>1080</v>
      </c>
      <c r="I29" s="129" t="s">
        <v>1080</v>
      </c>
      <c r="J29" s="129" t="s">
        <v>1080</v>
      </c>
      <c r="K29" s="129">
        <v>0</v>
      </c>
      <c r="L29" s="153">
        <v>0</v>
      </c>
      <c r="M29" s="153">
        <v>0</v>
      </c>
      <c r="N29" s="153">
        <v>0</v>
      </c>
      <c r="O29" s="153">
        <v>0</v>
      </c>
      <c r="P29" s="153">
        <v>0</v>
      </c>
      <c r="Q29" s="153">
        <v>0</v>
      </c>
      <c r="R29" s="153">
        <v>0</v>
      </c>
      <c r="S29" s="153">
        <v>0</v>
      </c>
      <c r="T29" s="116">
        <v>0</v>
      </c>
      <c r="U29" s="116">
        <v>0</v>
      </c>
      <c r="V29" s="116"/>
      <c r="W29" s="116"/>
      <c r="X29" s="174" t="s">
        <v>1129</v>
      </c>
      <c r="Y29" s="174" t="s">
        <v>1151</v>
      </c>
    </row>
    <row r="30" spans="2:25" ht="105" x14ac:dyDescent="0.25">
      <c r="B30" s="174" t="s">
        <v>1187</v>
      </c>
      <c r="C30" s="174" t="s">
        <v>1188</v>
      </c>
      <c r="D30" s="174" t="s">
        <v>1189</v>
      </c>
      <c r="E30" s="174" t="s">
        <v>1190</v>
      </c>
      <c r="F30" s="174" t="s">
        <v>1191</v>
      </c>
      <c r="G30" s="129" t="s">
        <v>1054</v>
      </c>
      <c r="H30" s="129" t="s">
        <v>1054</v>
      </c>
      <c r="I30" s="129" t="s">
        <v>1054</v>
      </c>
      <c r="J30" s="129" t="s">
        <v>1054</v>
      </c>
      <c r="K30" s="129" t="s">
        <v>1054</v>
      </c>
      <c r="L30" s="129" t="s">
        <v>1054</v>
      </c>
      <c r="M30" s="129" t="s">
        <v>1054</v>
      </c>
      <c r="N30" s="129" t="s">
        <v>1054</v>
      </c>
      <c r="O30" s="129" t="s">
        <v>1054</v>
      </c>
      <c r="P30" s="129" t="s">
        <v>1054</v>
      </c>
      <c r="Q30" s="129" t="s">
        <v>1054</v>
      </c>
      <c r="R30" s="129" t="s">
        <v>1054</v>
      </c>
      <c r="S30" s="129" t="s">
        <v>1054</v>
      </c>
      <c r="T30" s="116">
        <v>141</v>
      </c>
      <c r="U30" s="116">
        <v>145</v>
      </c>
      <c r="V30" s="116"/>
      <c r="W30" s="116"/>
      <c r="X30" s="174" t="s">
        <v>1192</v>
      </c>
      <c r="Y30" s="174" t="s">
        <v>1216</v>
      </c>
    </row>
    <row r="31" spans="2:25" ht="135" x14ac:dyDescent="0.25">
      <c r="B31" s="174" t="s">
        <v>1131</v>
      </c>
      <c r="C31" s="174" t="s">
        <v>1132</v>
      </c>
      <c r="D31" s="174" t="s">
        <v>1133</v>
      </c>
      <c r="E31" s="174" t="s">
        <v>1134</v>
      </c>
      <c r="F31" s="174" t="s">
        <v>1084</v>
      </c>
      <c r="G31" s="129" t="s">
        <v>1080</v>
      </c>
      <c r="H31" s="129" t="s">
        <v>1080</v>
      </c>
      <c r="I31" s="129" t="s">
        <v>1080</v>
      </c>
      <c r="J31" s="129" t="s">
        <v>1080</v>
      </c>
      <c r="K31" s="129">
        <v>0</v>
      </c>
      <c r="L31" s="153">
        <v>0</v>
      </c>
      <c r="M31" s="153">
        <v>0</v>
      </c>
      <c r="N31" s="153">
        <v>0</v>
      </c>
      <c r="O31" s="153">
        <v>0</v>
      </c>
      <c r="P31" s="153">
        <v>0</v>
      </c>
      <c r="Q31" s="153">
        <v>0</v>
      </c>
      <c r="R31" s="153">
        <v>0</v>
      </c>
      <c r="S31" s="153">
        <v>0</v>
      </c>
      <c r="T31" s="116">
        <v>0</v>
      </c>
      <c r="U31" s="116">
        <v>0</v>
      </c>
      <c r="V31" s="116"/>
      <c r="W31" s="116"/>
      <c r="X31" s="174" t="s">
        <v>1132</v>
      </c>
      <c r="Y31" s="174" t="s">
        <v>1154</v>
      </c>
    </row>
    <row r="32" spans="2:25" ht="135" x14ac:dyDescent="0.25">
      <c r="B32" s="174" t="s">
        <v>1135</v>
      </c>
      <c r="C32" s="174" t="s">
        <v>1136</v>
      </c>
      <c r="D32" s="174" t="s">
        <v>1122</v>
      </c>
      <c r="E32" s="174" t="s">
        <v>1134</v>
      </c>
      <c r="F32" s="174" t="s">
        <v>1084</v>
      </c>
      <c r="G32" s="129" t="s">
        <v>1080</v>
      </c>
      <c r="H32" s="129" t="s">
        <v>1080</v>
      </c>
      <c r="I32" s="129" t="s">
        <v>1080</v>
      </c>
      <c r="J32" s="129" t="s">
        <v>1080</v>
      </c>
      <c r="K32" s="129">
        <v>150</v>
      </c>
      <c r="L32" s="153">
        <v>21</v>
      </c>
      <c r="M32" s="153">
        <v>57</v>
      </c>
      <c r="N32" s="153">
        <v>92</v>
      </c>
      <c r="O32" s="153">
        <v>86</v>
      </c>
      <c r="P32" s="153">
        <v>34</v>
      </c>
      <c r="Q32" s="153">
        <v>86</v>
      </c>
      <c r="R32" s="153">
        <v>92</v>
      </c>
      <c r="S32" s="153">
        <v>65</v>
      </c>
      <c r="T32" s="116">
        <v>50</v>
      </c>
      <c r="U32" s="116">
        <v>89</v>
      </c>
      <c r="V32" s="116"/>
      <c r="W32" s="116"/>
      <c r="X32" s="174" t="s">
        <v>1136</v>
      </c>
      <c r="Y32" s="174" t="s">
        <v>1155</v>
      </c>
    </row>
    <row r="33" spans="2:25" ht="135" x14ac:dyDescent="0.25">
      <c r="B33" s="174" t="s">
        <v>1137</v>
      </c>
      <c r="C33" s="174" t="s">
        <v>1138</v>
      </c>
      <c r="D33" s="174" t="s">
        <v>1122</v>
      </c>
      <c r="E33" s="174" t="s">
        <v>1134</v>
      </c>
      <c r="F33" s="174" t="s">
        <v>1084</v>
      </c>
      <c r="G33" s="129" t="s">
        <v>1080</v>
      </c>
      <c r="H33" s="129" t="s">
        <v>1080</v>
      </c>
      <c r="I33" s="129" t="s">
        <v>1080</v>
      </c>
      <c r="J33" s="129" t="s">
        <v>1080</v>
      </c>
      <c r="K33" s="129">
        <v>0</v>
      </c>
      <c r="L33" s="153">
        <v>0</v>
      </c>
      <c r="M33" s="153">
        <v>0</v>
      </c>
      <c r="N33" s="153">
        <v>0</v>
      </c>
      <c r="O33" s="153">
        <v>0</v>
      </c>
      <c r="P33" s="153">
        <v>0</v>
      </c>
      <c r="Q33" s="153">
        <v>0</v>
      </c>
      <c r="R33" s="153">
        <v>0</v>
      </c>
      <c r="S33" s="153">
        <v>0</v>
      </c>
      <c r="T33" s="116">
        <v>0</v>
      </c>
      <c r="U33" s="116">
        <v>0</v>
      </c>
      <c r="V33" s="116"/>
      <c r="W33" s="116"/>
      <c r="X33" s="174" t="s">
        <v>1138</v>
      </c>
      <c r="Y33" s="174" t="s">
        <v>1151</v>
      </c>
    </row>
    <row r="34" spans="2:25" ht="135" x14ac:dyDescent="0.25">
      <c r="B34" s="174" t="s">
        <v>1139</v>
      </c>
      <c r="C34" s="174" t="s">
        <v>1140</v>
      </c>
      <c r="D34" s="174" t="s">
        <v>1122</v>
      </c>
      <c r="E34" s="174" t="s">
        <v>1134</v>
      </c>
      <c r="F34" s="174" t="s">
        <v>1084</v>
      </c>
      <c r="G34" s="129" t="s">
        <v>1080</v>
      </c>
      <c r="H34" s="129" t="s">
        <v>1080</v>
      </c>
      <c r="I34" s="129" t="s">
        <v>1080</v>
      </c>
      <c r="J34" s="129" t="s">
        <v>1080</v>
      </c>
      <c r="K34" s="129">
        <v>41</v>
      </c>
      <c r="L34" s="153">
        <v>25</v>
      </c>
      <c r="M34" s="153">
        <v>22</v>
      </c>
      <c r="N34" s="153">
        <v>22</v>
      </c>
      <c r="O34" s="153">
        <v>30</v>
      </c>
      <c r="P34" s="153">
        <v>37</v>
      </c>
      <c r="Q34" s="153">
        <v>22</v>
      </c>
      <c r="R34" s="153">
        <v>30</v>
      </c>
      <c r="S34" s="153">
        <v>33</v>
      </c>
      <c r="T34" s="116">
        <v>34</v>
      </c>
      <c r="U34" s="116">
        <v>29</v>
      </c>
      <c r="V34" s="116"/>
      <c r="W34" s="116"/>
      <c r="X34" s="174" t="s">
        <v>1140</v>
      </c>
      <c r="Y34" s="174" t="s">
        <v>1156</v>
      </c>
    </row>
    <row r="35" spans="2:25" ht="135" x14ac:dyDescent="0.25">
      <c r="B35" s="174" t="s">
        <v>1141</v>
      </c>
      <c r="C35" s="174" t="s">
        <v>1142</v>
      </c>
      <c r="D35" s="174" t="s">
        <v>1122</v>
      </c>
      <c r="E35" s="174" t="s">
        <v>1134</v>
      </c>
      <c r="F35" s="174" t="s">
        <v>1084</v>
      </c>
      <c r="G35" s="129" t="s">
        <v>1080</v>
      </c>
      <c r="H35" s="129" t="s">
        <v>1080</v>
      </c>
      <c r="I35" s="129" t="s">
        <v>1080</v>
      </c>
      <c r="J35" s="129" t="s">
        <v>1080</v>
      </c>
      <c r="K35" s="129">
        <v>53</v>
      </c>
      <c r="L35" s="153">
        <v>43</v>
      </c>
      <c r="M35" s="153">
        <v>43</v>
      </c>
      <c r="N35" s="153">
        <v>35</v>
      </c>
      <c r="O35" s="153">
        <v>45</v>
      </c>
      <c r="P35" s="153">
        <v>50</v>
      </c>
      <c r="Q35" s="153">
        <v>37</v>
      </c>
      <c r="R35" s="153">
        <v>44</v>
      </c>
      <c r="S35" s="153">
        <v>55</v>
      </c>
      <c r="T35" s="116">
        <v>55</v>
      </c>
      <c r="U35" s="116">
        <v>50</v>
      </c>
      <c r="V35" s="116"/>
      <c r="W35" s="116"/>
      <c r="X35" s="174" t="s">
        <v>1142</v>
      </c>
      <c r="Y35" s="174" t="s">
        <v>1156</v>
      </c>
    </row>
    <row r="36" spans="2:25" ht="75" x14ac:dyDescent="0.25">
      <c r="B36" s="174" t="s">
        <v>1143</v>
      </c>
      <c r="C36" s="174" t="s">
        <v>1144</v>
      </c>
      <c r="D36" s="174" t="s">
        <v>1122</v>
      </c>
      <c r="E36" s="174" t="s">
        <v>1134</v>
      </c>
      <c r="F36" s="174" t="s">
        <v>1145</v>
      </c>
      <c r="G36" s="129" t="s">
        <v>1080</v>
      </c>
      <c r="H36" s="129" t="s">
        <v>1080</v>
      </c>
      <c r="I36" s="129" t="s">
        <v>1080</v>
      </c>
      <c r="J36" s="129" t="s">
        <v>1080</v>
      </c>
      <c r="K36" s="129">
        <v>0</v>
      </c>
      <c r="L36" s="153">
        <v>0</v>
      </c>
      <c r="M36" s="153">
        <v>0</v>
      </c>
      <c r="N36" s="153">
        <v>0</v>
      </c>
      <c r="O36" s="153">
        <v>0</v>
      </c>
      <c r="P36" s="153">
        <v>0</v>
      </c>
      <c r="Q36" s="153">
        <v>0</v>
      </c>
      <c r="R36" s="153">
        <v>0</v>
      </c>
      <c r="S36" s="153">
        <v>0</v>
      </c>
      <c r="T36" s="116">
        <v>0</v>
      </c>
      <c r="U36" s="116">
        <v>0</v>
      </c>
      <c r="V36" s="116"/>
      <c r="W36" s="116"/>
      <c r="X36" s="174" t="s">
        <v>1144</v>
      </c>
      <c r="Y36" s="174" t="s">
        <v>1156</v>
      </c>
    </row>
    <row r="37" spans="2:25" ht="75" x14ac:dyDescent="0.25">
      <c r="B37" s="174" t="s">
        <v>1146</v>
      </c>
      <c r="C37" s="174" t="s">
        <v>1147</v>
      </c>
      <c r="D37" s="174" t="s">
        <v>1122</v>
      </c>
      <c r="E37" s="174" t="s">
        <v>1134</v>
      </c>
      <c r="F37" s="174" t="s">
        <v>1145</v>
      </c>
      <c r="G37" s="129" t="s">
        <v>1080</v>
      </c>
      <c r="H37" s="129" t="s">
        <v>1080</v>
      </c>
      <c r="I37" s="129" t="s">
        <v>1080</v>
      </c>
      <c r="J37" s="129" t="s">
        <v>1080</v>
      </c>
      <c r="K37" s="129">
        <v>1</v>
      </c>
      <c r="L37" s="153">
        <v>0</v>
      </c>
      <c r="M37" s="153">
        <v>0</v>
      </c>
      <c r="N37" s="153">
        <v>0</v>
      </c>
      <c r="O37" s="153">
        <v>0</v>
      </c>
      <c r="P37" s="153">
        <v>0</v>
      </c>
      <c r="Q37" s="153">
        <v>0</v>
      </c>
      <c r="R37" s="153">
        <v>0</v>
      </c>
      <c r="S37" s="153">
        <v>1</v>
      </c>
      <c r="T37" s="116">
        <v>2</v>
      </c>
      <c r="U37" s="116">
        <v>0</v>
      </c>
      <c r="V37" s="116"/>
      <c r="W37" s="116"/>
      <c r="X37" s="174" t="s">
        <v>1147</v>
      </c>
      <c r="Y37" s="174" t="s">
        <v>1156</v>
      </c>
    </row>
    <row r="38" spans="2:25" x14ac:dyDescent="0.25">
      <c r="B38" s="121"/>
      <c r="C38" s="122"/>
      <c r="D38" s="122"/>
      <c r="E38" s="122"/>
      <c r="F38" s="122"/>
      <c r="G38" s="122"/>
      <c r="H38" s="122"/>
      <c r="I38" s="122"/>
      <c r="J38" s="122"/>
      <c r="K38" s="122"/>
      <c r="L38" s="122"/>
      <c r="M38" s="122"/>
      <c r="N38" s="122"/>
      <c r="O38" s="122"/>
      <c r="P38" s="122"/>
      <c r="Q38" s="122"/>
      <c r="R38" s="122"/>
      <c r="S38" s="122"/>
      <c r="T38" s="122"/>
      <c r="U38" s="122"/>
      <c r="V38" s="122"/>
      <c r="W38" s="122"/>
      <c r="X38" s="121"/>
      <c r="Y38" s="122"/>
    </row>
    <row r="39" spans="2:25" x14ac:dyDescent="0.25">
      <c r="B39" s="121"/>
      <c r="C39" s="122"/>
      <c r="D39" s="122"/>
      <c r="E39" s="122"/>
      <c r="F39" s="122"/>
      <c r="G39" s="122"/>
      <c r="H39" s="122"/>
      <c r="I39" s="122"/>
      <c r="J39" s="122"/>
      <c r="K39" s="122"/>
      <c r="L39" s="122"/>
      <c r="M39" s="122"/>
      <c r="N39" s="122"/>
      <c r="O39" s="122"/>
      <c r="P39" s="122"/>
      <c r="Q39" s="122"/>
      <c r="R39" s="122"/>
      <c r="S39" s="122"/>
      <c r="T39" s="122"/>
      <c r="U39" s="122"/>
      <c r="V39" s="122"/>
      <c r="W39" s="122"/>
      <c r="X39" s="121"/>
      <c r="Y39" s="122"/>
    </row>
    <row r="40" spans="2:25" x14ac:dyDescent="0.25">
      <c r="B40" s="121"/>
      <c r="C40" s="122"/>
      <c r="D40" s="122"/>
      <c r="E40" s="122"/>
      <c r="F40" s="122"/>
      <c r="G40" s="122"/>
      <c r="H40" s="122"/>
      <c r="I40" s="122"/>
      <c r="J40" s="122"/>
      <c r="K40" s="122"/>
      <c r="L40" s="122"/>
      <c r="M40" s="122"/>
      <c r="N40" s="122"/>
      <c r="O40" s="122"/>
      <c r="P40" s="122"/>
      <c r="Q40" s="122"/>
      <c r="R40" s="122"/>
      <c r="S40" s="122"/>
      <c r="T40" s="122"/>
      <c r="U40" s="122"/>
      <c r="V40" s="122"/>
      <c r="W40" s="122"/>
      <c r="X40" s="121"/>
      <c r="Y40" s="122"/>
    </row>
    <row r="41" spans="2:25" x14ac:dyDescent="0.25">
      <c r="B41" s="121"/>
      <c r="C41" s="122"/>
      <c r="D41" s="122"/>
      <c r="E41" s="122"/>
      <c r="F41" s="122"/>
      <c r="G41" s="122"/>
      <c r="H41" s="122"/>
      <c r="I41" s="122"/>
      <c r="J41" s="122"/>
      <c r="K41" s="122"/>
      <c r="L41" s="122"/>
      <c r="M41" s="122"/>
      <c r="N41" s="122"/>
      <c r="O41" s="122"/>
      <c r="P41" s="122"/>
      <c r="Q41" s="122"/>
      <c r="R41" s="122"/>
      <c r="S41" s="122"/>
      <c r="T41" s="122"/>
      <c r="U41" s="122"/>
      <c r="V41" s="122"/>
      <c r="W41" s="122"/>
      <c r="X41" s="121"/>
      <c r="Y41" s="122"/>
    </row>
    <row r="42" spans="2:25" x14ac:dyDescent="0.25">
      <c r="B42" s="121"/>
      <c r="C42" s="122"/>
      <c r="D42" s="122"/>
      <c r="E42" s="122"/>
      <c r="F42" s="122"/>
      <c r="G42" s="122"/>
      <c r="H42" s="122"/>
      <c r="I42" s="122"/>
      <c r="J42" s="122"/>
      <c r="K42" s="122"/>
      <c r="L42" s="122"/>
      <c r="M42" s="122"/>
      <c r="N42" s="122"/>
      <c r="O42" s="122"/>
      <c r="P42" s="122"/>
      <c r="Q42" s="122"/>
      <c r="R42" s="122"/>
      <c r="S42" s="122"/>
      <c r="T42" s="122"/>
      <c r="U42" s="122"/>
      <c r="V42" s="122"/>
      <c r="W42" s="122"/>
      <c r="X42" s="121"/>
      <c r="Y42" s="122"/>
    </row>
    <row r="43" spans="2:25" x14ac:dyDescent="0.25">
      <c r="B43" s="121"/>
      <c r="C43" s="122"/>
      <c r="D43" s="122"/>
      <c r="E43" s="122"/>
      <c r="F43" s="122"/>
      <c r="G43" s="122"/>
      <c r="H43" s="122"/>
      <c r="I43" s="122"/>
      <c r="J43" s="122"/>
      <c r="K43" s="122"/>
      <c r="L43" s="122"/>
      <c r="M43" s="122"/>
      <c r="N43" s="122"/>
      <c r="O43" s="122"/>
      <c r="P43" s="122"/>
      <c r="Q43" s="122"/>
      <c r="R43" s="122"/>
      <c r="S43" s="122"/>
      <c r="T43" s="122"/>
      <c r="U43" s="122"/>
      <c r="V43" s="122"/>
      <c r="W43" s="122"/>
      <c r="X43" s="121"/>
      <c r="Y43" s="122"/>
    </row>
    <row r="44" spans="2:25" x14ac:dyDescent="0.25">
      <c r="B44" s="121"/>
      <c r="C44" s="122"/>
      <c r="D44" s="122"/>
      <c r="E44" s="122"/>
      <c r="F44" s="122"/>
      <c r="G44" s="122"/>
      <c r="H44" s="122"/>
      <c r="I44" s="122"/>
      <c r="J44" s="122"/>
      <c r="K44" s="122"/>
      <c r="L44" s="122"/>
      <c r="M44" s="122"/>
      <c r="N44" s="122"/>
      <c r="O44" s="122"/>
      <c r="P44" s="122"/>
      <c r="Q44" s="122"/>
      <c r="R44" s="122"/>
      <c r="S44" s="122"/>
      <c r="T44" s="122"/>
      <c r="U44" s="122"/>
      <c r="V44" s="122"/>
      <c r="W44" s="122"/>
      <c r="X44" s="121"/>
      <c r="Y44" s="122"/>
    </row>
    <row r="45" spans="2:25" x14ac:dyDescent="0.25">
      <c r="B45" s="121"/>
      <c r="C45" s="122"/>
      <c r="D45" s="122"/>
      <c r="E45" s="122"/>
      <c r="F45" s="122"/>
      <c r="G45" s="122"/>
      <c r="H45" s="122"/>
      <c r="I45" s="122"/>
      <c r="J45" s="122"/>
      <c r="K45" s="122"/>
      <c r="L45" s="122"/>
      <c r="M45" s="122"/>
      <c r="N45" s="122"/>
      <c r="O45" s="122"/>
      <c r="P45" s="122"/>
      <c r="Q45" s="122"/>
      <c r="R45" s="122"/>
      <c r="S45" s="122"/>
      <c r="T45" s="122"/>
      <c r="U45" s="122"/>
      <c r="V45" s="122"/>
      <c r="W45" s="122"/>
      <c r="X45" s="121"/>
      <c r="Y45" s="122"/>
    </row>
    <row r="46" spans="2:25" x14ac:dyDescent="0.25">
      <c r="B46" s="121"/>
      <c r="C46" s="122"/>
      <c r="D46" s="122"/>
      <c r="E46" s="122"/>
      <c r="F46" s="122"/>
      <c r="G46" s="122"/>
      <c r="H46" s="122"/>
      <c r="I46" s="122"/>
      <c r="J46" s="122"/>
      <c r="K46" s="122"/>
      <c r="L46" s="122"/>
      <c r="M46" s="122"/>
      <c r="N46" s="122"/>
      <c r="O46" s="122"/>
      <c r="P46" s="122"/>
      <c r="Q46" s="122"/>
      <c r="R46" s="122"/>
      <c r="S46" s="122"/>
      <c r="T46" s="122"/>
      <c r="U46" s="122"/>
      <c r="V46" s="122"/>
      <c r="W46" s="122"/>
      <c r="X46" s="121"/>
      <c r="Y46" s="122"/>
    </row>
    <row r="47" spans="2:25" x14ac:dyDescent="0.25">
      <c r="B47" s="121"/>
      <c r="C47" s="122"/>
      <c r="D47" s="122"/>
      <c r="E47" s="122"/>
      <c r="F47" s="122"/>
      <c r="G47" s="122"/>
      <c r="H47" s="122"/>
      <c r="I47" s="122"/>
      <c r="J47" s="122"/>
      <c r="K47" s="122"/>
      <c r="L47" s="122"/>
      <c r="M47" s="122"/>
      <c r="N47" s="122"/>
      <c r="O47" s="122"/>
      <c r="P47" s="122"/>
      <c r="Q47" s="122"/>
      <c r="R47" s="122"/>
      <c r="S47" s="122"/>
      <c r="T47" s="122"/>
      <c r="U47" s="122"/>
      <c r="V47" s="122"/>
      <c r="W47" s="122"/>
      <c r="X47" s="121"/>
      <c r="Y47" s="122"/>
    </row>
    <row r="48" spans="2:25" x14ac:dyDescent="0.25">
      <c r="B48" s="121"/>
      <c r="C48" s="122"/>
      <c r="D48" s="122"/>
      <c r="E48" s="122"/>
      <c r="F48" s="122"/>
      <c r="G48" s="122"/>
      <c r="H48" s="122"/>
      <c r="I48" s="122"/>
      <c r="J48" s="122"/>
      <c r="K48" s="122"/>
      <c r="L48" s="122"/>
      <c r="M48" s="122"/>
      <c r="N48" s="122"/>
      <c r="O48" s="122"/>
      <c r="P48" s="122"/>
      <c r="Q48" s="122"/>
      <c r="R48" s="122"/>
      <c r="S48" s="122"/>
      <c r="T48" s="122"/>
      <c r="U48" s="122"/>
      <c r="V48" s="122"/>
      <c r="W48" s="122"/>
      <c r="X48" s="121"/>
      <c r="Y48" s="122"/>
    </row>
    <row r="49" spans="2:25" x14ac:dyDescent="0.25">
      <c r="B49" s="121"/>
      <c r="C49" s="122"/>
      <c r="D49" s="122"/>
      <c r="E49" s="122"/>
      <c r="F49" s="122"/>
      <c r="G49" s="122"/>
      <c r="H49" s="122"/>
      <c r="I49" s="122"/>
      <c r="J49" s="122"/>
      <c r="K49" s="122"/>
      <c r="L49" s="122"/>
      <c r="M49" s="122"/>
      <c r="N49" s="122"/>
      <c r="O49" s="122"/>
      <c r="P49" s="122"/>
      <c r="Q49" s="122"/>
      <c r="R49" s="122"/>
      <c r="S49" s="122"/>
      <c r="T49" s="122"/>
      <c r="U49" s="122"/>
      <c r="V49" s="122"/>
      <c r="W49" s="122"/>
      <c r="X49" s="121"/>
      <c r="Y49" s="122"/>
    </row>
    <row r="50" spans="2:25" x14ac:dyDescent="0.25">
      <c r="B50" s="121"/>
      <c r="C50" s="122"/>
      <c r="D50" s="122"/>
      <c r="E50" s="122"/>
      <c r="F50" s="122"/>
      <c r="G50" s="122"/>
      <c r="H50" s="122"/>
      <c r="I50" s="122"/>
      <c r="J50" s="122"/>
      <c r="K50" s="122"/>
      <c r="L50" s="122"/>
      <c r="M50" s="122"/>
      <c r="N50" s="122"/>
      <c r="O50" s="122"/>
      <c r="P50" s="122"/>
      <c r="Q50" s="122"/>
      <c r="R50" s="122"/>
      <c r="S50" s="122"/>
      <c r="T50" s="122"/>
      <c r="U50" s="122"/>
      <c r="V50" s="122"/>
      <c r="W50" s="122"/>
      <c r="X50" s="121"/>
      <c r="Y50" s="122"/>
    </row>
    <row r="51" spans="2:25" x14ac:dyDescent="0.25">
      <c r="B51" s="121"/>
      <c r="C51" s="122"/>
      <c r="D51" s="122"/>
      <c r="E51" s="122"/>
      <c r="F51" s="122"/>
      <c r="G51" s="122"/>
      <c r="H51" s="122"/>
      <c r="I51" s="122"/>
      <c r="J51" s="122"/>
      <c r="K51" s="122"/>
      <c r="L51" s="122"/>
      <c r="M51" s="122"/>
      <c r="N51" s="122"/>
      <c r="O51" s="122"/>
      <c r="P51" s="122"/>
      <c r="Q51" s="122"/>
      <c r="R51" s="122"/>
      <c r="S51" s="122"/>
      <c r="T51" s="122"/>
      <c r="U51" s="122"/>
      <c r="V51" s="122"/>
      <c r="W51" s="122"/>
      <c r="X51" s="121"/>
      <c r="Y51" s="122"/>
    </row>
    <row r="52" spans="2:25" x14ac:dyDescent="0.25">
      <c r="B52" s="121"/>
      <c r="C52" s="122"/>
      <c r="D52" s="122"/>
      <c r="E52" s="122"/>
      <c r="F52" s="122"/>
      <c r="G52" s="122"/>
      <c r="H52" s="122"/>
      <c r="I52" s="122"/>
      <c r="J52" s="122"/>
      <c r="K52" s="122"/>
      <c r="L52" s="122"/>
      <c r="M52" s="122"/>
      <c r="N52" s="122"/>
      <c r="O52" s="122"/>
      <c r="P52" s="122"/>
      <c r="Q52" s="122"/>
      <c r="R52" s="122"/>
      <c r="S52" s="122"/>
      <c r="T52" s="122"/>
      <c r="U52" s="122"/>
      <c r="V52" s="122"/>
      <c r="W52" s="122"/>
      <c r="X52" s="121"/>
      <c r="Y52" s="122"/>
    </row>
    <row r="53" spans="2:25" x14ac:dyDescent="0.25">
      <c r="B53" s="121"/>
      <c r="C53" s="122"/>
      <c r="D53" s="122"/>
      <c r="E53" s="122"/>
      <c r="F53" s="122"/>
      <c r="G53" s="122"/>
      <c r="H53" s="122"/>
      <c r="I53" s="122"/>
      <c r="J53" s="122"/>
      <c r="K53" s="122"/>
      <c r="L53" s="122"/>
      <c r="M53" s="122"/>
      <c r="N53" s="122"/>
      <c r="O53" s="122"/>
      <c r="P53" s="122"/>
      <c r="Q53" s="122"/>
      <c r="R53" s="122"/>
      <c r="S53" s="122"/>
      <c r="T53" s="122"/>
      <c r="U53" s="122"/>
      <c r="V53" s="122"/>
      <c r="W53" s="122"/>
      <c r="X53" s="121"/>
      <c r="Y53" s="122"/>
    </row>
    <row r="54" spans="2:25" x14ac:dyDescent="0.25">
      <c r="B54" s="121"/>
      <c r="C54" s="122"/>
      <c r="D54" s="122"/>
      <c r="E54" s="122"/>
      <c r="F54" s="122"/>
      <c r="G54" s="122"/>
      <c r="H54" s="122"/>
      <c r="I54" s="122"/>
      <c r="J54" s="122"/>
      <c r="K54" s="122"/>
      <c r="L54" s="122"/>
      <c r="M54" s="122"/>
      <c r="N54" s="122"/>
      <c r="O54" s="122"/>
      <c r="P54" s="122"/>
      <c r="Q54" s="122"/>
      <c r="R54" s="122"/>
      <c r="S54" s="122"/>
      <c r="T54" s="122"/>
      <c r="U54" s="122"/>
      <c r="V54" s="122"/>
      <c r="W54" s="122"/>
      <c r="X54" s="121"/>
      <c r="Y54" s="122"/>
    </row>
    <row r="55" spans="2:25" x14ac:dyDescent="0.25">
      <c r="B55" s="121"/>
      <c r="C55" s="122"/>
      <c r="D55" s="122"/>
      <c r="E55" s="122"/>
      <c r="F55" s="122"/>
      <c r="G55" s="122"/>
      <c r="H55" s="122"/>
      <c r="I55" s="122"/>
      <c r="J55" s="122"/>
      <c r="K55" s="122"/>
      <c r="L55" s="122"/>
      <c r="M55" s="122"/>
      <c r="N55" s="122"/>
      <c r="O55" s="122"/>
      <c r="P55" s="122"/>
      <c r="Q55" s="122"/>
      <c r="R55" s="122"/>
      <c r="S55" s="122"/>
      <c r="T55" s="122"/>
      <c r="U55" s="122"/>
      <c r="V55" s="122"/>
      <c r="W55" s="122"/>
      <c r="X55" s="121"/>
      <c r="Y55" s="122"/>
    </row>
    <row r="56" spans="2:25" x14ac:dyDescent="0.25">
      <c r="B56" s="121"/>
      <c r="C56" s="122"/>
      <c r="D56" s="122"/>
      <c r="E56" s="122"/>
      <c r="F56" s="122"/>
      <c r="G56" s="122"/>
      <c r="H56" s="122"/>
      <c r="I56" s="122"/>
      <c r="J56" s="122"/>
      <c r="K56" s="122"/>
      <c r="L56" s="122"/>
      <c r="M56" s="122"/>
      <c r="N56" s="122"/>
      <c r="O56" s="122"/>
      <c r="P56" s="122"/>
      <c r="Q56" s="122"/>
      <c r="R56" s="122"/>
      <c r="S56" s="122"/>
      <c r="T56" s="122"/>
      <c r="U56" s="122"/>
      <c r="V56" s="122"/>
      <c r="W56" s="122"/>
      <c r="X56" s="121"/>
      <c r="Y56" s="122"/>
    </row>
    <row r="57" spans="2:25" x14ac:dyDescent="0.25">
      <c r="B57" s="121"/>
      <c r="C57" s="122"/>
      <c r="D57" s="122"/>
      <c r="E57" s="122"/>
      <c r="F57" s="122"/>
      <c r="G57" s="122"/>
      <c r="H57" s="122"/>
      <c r="I57" s="122"/>
      <c r="J57" s="122"/>
      <c r="K57" s="122"/>
      <c r="L57" s="122"/>
      <c r="M57" s="122"/>
      <c r="N57" s="122"/>
      <c r="O57" s="122"/>
      <c r="P57" s="122"/>
      <c r="Q57" s="122"/>
      <c r="R57" s="122"/>
      <c r="S57" s="122"/>
      <c r="T57" s="122"/>
      <c r="U57" s="122"/>
      <c r="V57" s="122"/>
      <c r="W57" s="122"/>
      <c r="X57" s="121"/>
      <c r="Y57" s="122"/>
    </row>
    <row r="58" spans="2:25" x14ac:dyDescent="0.25">
      <c r="B58" s="121"/>
      <c r="C58" s="122"/>
      <c r="D58" s="122"/>
      <c r="E58" s="122"/>
      <c r="F58" s="122"/>
      <c r="G58" s="122"/>
      <c r="H58" s="122"/>
      <c r="I58" s="122"/>
      <c r="J58" s="122"/>
      <c r="K58" s="122"/>
      <c r="L58" s="122"/>
      <c r="M58" s="122"/>
      <c r="N58" s="122"/>
      <c r="O58" s="122"/>
      <c r="P58" s="122"/>
      <c r="Q58" s="122"/>
      <c r="R58" s="122"/>
      <c r="S58" s="122"/>
      <c r="T58" s="122"/>
      <c r="U58" s="122"/>
      <c r="V58" s="122"/>
      <c r="W58" s="122"/>
      <c r="X58" s="121"/>
      <c r="Y58" s="122"/>
    </row>
    <row r="59" spans="2:25" x14ac:dyDescent="0.25">
      <c r="B59" s="121"/>
      <c r="C59" s="122"/>
      <c r="D59" s="122"/>
      <c r="E59" s="122"/>
      <c r="F59" s="122"/>
      <c r="G59" s="122"/>
      <c r="H59" s="122"/>
      <c r="I59" s="122"/>
      <c r="J59" s="122"/>
      <c r="K59" s="122"/>
      <c r="L59" s="122"/>
      <c r="M59" s="122"/>
      <c r="N59" s="122"/>
      <c r="O59" s="122"/>
      <c r="P59" s="122"/>
      <c r="Q59" s="122"/>
      <c r="R59" s="122"/>
      <c r="S59" s="122"/>
      <c r="T59" s="122"/>
      <c r="U59" s="122"/>
      <c r="V59" s="122"/>
      <c r="W59" s="122"/>
      <c r="X59" s="121"/>
      <c r="Y59" s="122"/>
    </row>
    <row r="60" spans="2:25" x14ac:dyDescent="0.25">
      <c r="B60" s="121"/>
      <c r="C60" s="122"/>
      <c r="D60" s="122"/>
      <c r="E60" s="122"/>
      <c r="F60" s="122"/>
      <c r="G60" s="122"/>
      <c r="H60" s="122"/>
      <c r="I60" s="122"/>
      <c r="J60" s="122"/>
      <c r="K60" s="122"/>
      <c r="L60" s="122"/>
      <c r="M60" s="122"/>
      <c r="N60" s="122"/>
      <c r="O60" s="122"/>
      <c r="P60" s="122"/>
      <c r="Q60" s="122"/>
      <c r="R60" s="122"/>
      <c r="S60" s="122"/>
      <c r="T60" s="122"/>
      <c r="U60" s="122"/>
      <c r="V60" s="122"/>
      <c r="W60" s="122"/>
      <c r="X60" s="121"/>
      <c r="Y60" s="122"/>
    </row>
    <row r="61" spans="2:25" x14ac:dyDescent="0.25">
      <c r="B61" s="121"/>
      <c r="C61" s="122"/>
      <c r="D61" s="122"/>
      <c r="E61" s="122"/>
      <c r="F61" s="122"/>
      <c r="G61" s="122"/>
      <c r="H61" s="122"/>
      <c r="I61" s="122"/>
      <c r="J61" s="122"/>
      <c r="K61" s="122"/>
      <c r="L61" s="122"/>
      <c r="M61" s="122"/>
      <c r="N61" s="122"/>
      <c r="O61" s="122"/>
      <c r="P61" s="122"/>
      <c r="Q61" s="122"/>
      <c r="R61" s="122"/>
      <c r="S61" s="122"/>
      <c r="T61" s="122"/>
      <c r="U61" s="122"/>
      <c r="V61" s="122"/>
      <c r="W61" s="122"/>
      <c r="X61" s="121"/>
      <c r="Y61" s="122"/>
    </row>
  </sheetData>
  <pageMargins left="0.7" right="0.7" top="0.75" bottom="0.75" header="0.3" footer="0.3"/>
  <pageSetup paperSize="5" scale="3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22"/>
  <sheetViews>
    <sheetView zoomScaleNormal="100" zoomScaleSheetLayoutView="85" zoomScalePageLayoutView="90" workbookViewId="0">
      <selection activeCell="C4" sqref="C4"/>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65.85546875" style="8" customWidth="1"/>
    <col min="5" max="8" width="9.42578125" style="8" customWidth="1"/>
    <col min="9" max="9" width="10.140625" style="8" customWidth="1"/>
    <col min="10" max="12" width="9.140625" style="8"/>
    <col min="13" max="13" width="9.140625" style="8" customWidth="1"/>
    <col min="14" max="21" width="9.140625" style="8" customWidth="1" outlineLevel="1"/>
    <col min="22" max="22" width="59.5703125" style="1" bestFit="1" customWidth="1"/>
    <col min="23" max="23" width="52.140625" style="8" customWidth="1"/>
    <col min="24" max="16384" width="9.140625" style="8"/>
  </cols>
  <sheetData>
    <row r="1" spans="2:23" ht="15.75" thickBot="1" x14ac:dyDescent="0.3"/>
    <row r="2" spans="2:23" x14ac:dyDescent="0.25">
      <c r="B2" s="14" t="s">
        <v>46</v>
      </c>
      <c r="C2" s="19" t="str">
        <f>IF('Quarterly Submission Guide'!$D$20 = "", "",'Quarterly Submission Guide'!$D$20)</f>
        <v>Bear Valley Electric Service, Inc.</v>
      </c>
    </row>
    <row r="3" spans="2:23" x14ac:dyDescent="0.25">
      <c r="B3" s="15" t="s">
        <v>52</v>
      </c>
      <c r="C3" s="13">
        <v>4</v>
      </c>
    </row>
    <row r="4" spans="2:23" ht="15.75" thickBot="1" x14ac:dyDescent="0.3">
      <c r="B4" s="16" t="s">
        <v>50</v>
      </c>
      <c r="C4" s="30">
        <v>44769</v>
      </c>
    </row>
    <row r="5" spans="2:23" x14ac:dyDescent="0.25">
      <c r="N5" s="63" t="s">
        <v>54</v>
      </c>
    </row>
    <row r="6" spans="2:23" ht="18" customHeight="1" x14ac:dyDescent="0.25">
      <c r="B6" s="3" t="s">
        <v>191</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x14ac:dyDescent="0.25">
      <c r="B8" s="37" t="s">
        <v>192</v>
      </c>
      <c r="C8" s="9" t="s">
        <v>62</v>
      </c>
      <c r="D8" s="12" t="s">
        <v>193</v>
      </c>
      <c r="E8" s="123">
        <v>0</v>
      </c>
      <c r="F8" s="123">
        <v>0</v>
      </c>
      <c r="G8" s="123">
        <v>0</v>
      </c>
      <c r="H8" s="123">
        <v>0</v>
      </c>
      <c r="I8" s="123">
        <v>0</v>
      </c>
      <c r="J8" s="151">
        <v>0</v>
      </c>
      <c r="K8" s="151">
        <v>0</v>
      </c>
      <c r="L8" s="151">
        <v>0</v>
      </c>
      <c r="M8" s="151">
        <v>0</v>
      </c>
      <c r="N8" s="153">
        <v>0</v>
      </c>
      <c r="O8" s="153">
        <v>0</v>
      </c>
      <c r="P8" s="153">
        <v>0</v>
      </c>
      <c r="Q8" s="153">
        <v>0</v>
      </c>
      <c r="R8" s="153">
        <v>0</v>
      </c>
      <c r="S8" s="115">
        <v>0</v>
      </c>
      <c r="T8" s="115"/>
      <c r="U8" s="115"/>
      <c r="V8" s="11" t="s">
        <v>194</v>
      </c>
      <c r="W8" s="117"/>
    </row>
    <row r="9" spans="2:23" x14ac:dyDescent="0.25">
      <c r="B9" s="38"/>
      <c r="C9" s="10" t="s">
        <v>65</v>
      </c>
      <c r="D9" s="12" t="s">
        <v>195</v>
      </c>
      <c r="E9" s="129">
        <v>0</v>
      </c>
      <c r="F9" s="129">
        <v>0</v>
      </c>
      <c r="G9" s="129">
        <v>0</v>
      </c>
      <c r="H9" s="129">
        <v>0</v>
      </c>
      <c r="I9" s="129">
        <v>0</v>
      </c>
      <c r="J9" s="153">
        <v>0</v>
      </c>
      <c r="K9" s="153">
        <v>0</v>
      </c>
      <c r="L9" s="153">
        <v>0</v>
      </c>
      <c r="M9" s="153">
        <v>0</v>
      </c>
      <c r="N9" s="153">
        <v>0</v>
      </c>
      <c r="O9" s="153">
        <v>0</v>
      </c>
      <c r="P9" s="153">
        <v>0</v>
      </c>
      <c r="Q9" s="153">
        <v>0</v>
      </c>
      <c r="R9" s="153">
        <v>0</v>
      </c>
      <c r="S9" s="116">
        <v>0</v>
      </c>
      <c r="T9" s="116"/>
      <c r="U9" s="116"/>
      <c r="V9" s="12" t="s">
        <v>194</v>
      </c>
      <c r="W9" s="118"/>
    </row>
    <row r="10" spans="2:23" x14ac:dyDescent="0.25">
      <c r="B10" s="38"/>
      <c r="C10" s="10" t="s">
        <v>67</v>
      </c>
      <c r="D10" s="12" t="s">
        <v>196</v>
      </c>
      <c r="E10" s="129">
        <v>0</v>
      </c>
      <c r="F10" s="129">
        <v>0</v>
      </c>
      <c r="G10" s="129">
        <v>0</v>
      </c>
      <c r="H10" s="129">
        <v>0</v>
      </c>
      <c r="I10" s="129">
        <v>0</v>
      </c>
      <c r="J10" s="153">
        <v>0</v>
      </c>
      <c r="K10" s="153">
        <v>0</v>
      </c>
      <c r="L10" s="153">
        <v>0</v>
      </c>
      <c r="M10" s="153">
        <v>0</v>
      </c>
      <c r="N10" s="153">
        <v>0</v>
      </c>
      <c r="O10" s="153">
        <v>0</v>
      </c>
      <c r="P10" s="153">
        <v>0</v>
      </c>
      <c r="Q10" s="153">
        <v>0</v>
      </c>
      <c r="R10" s="153">
        <v>0</v>
      </c>
      <c r="S10" s="116">
        <v>0</v>
      </c>
      <c r="T10" s="116"/>
      <c r="U10" s="116"/>
      <c r="V10" s="12" t="s">
        <v>194</v>
      </c>
      <c r="W10" s="118"/>
    </row>
    <row r="11" spans="2:23" x14ac:dyDescent="0.25">
      <c r="B11" s="38"/>
      <c r="C11" s="10" t="s">
        <v>69</v>
      </c>
      <c r="D11" s="12" t="s">
        <v>197</v>
      </c>
      <c r="E11" s="129">
        <v>0</v>
      </c>
      <c r="F11" s="129">
        <v>0</v>
      </c>
      <c r="G11" s="129">
        <v>0</v>
      </c>
      <c r="H11" s="129">
        <v>0</v>
      </c>
      <c r="I11" s="129">
        <v>0</v>
      </c>
      <c r="J11" s="153">
        <v>0</v>
      </c>
      <c r="K11" s="153">
        <v>0</v>
      </c>
      <c r="L11" s="153">
        <v>0</v>
      </c>
      <c r="M11" s="153">
        <v>0</v>
      </c>
      <c r="N11" s="153">
        <v>0</v>
      </c>
      <c r="O11" s="153">
        <v>0</v>
      </c>
      <c r="P11" s="153">
        <v>0</v>
      </c>
      <c r="Q11" s="153">
        <v>0</v>
      </c>
      <c r="R11" s="153">
        <v>0</v>
      </c>
      <c r="S11" s="116">
        <v>0</v>
      </c>
      <c r="T11" s="116"/>
      <c r="U11" s="116"/>
      <c r="V11" s="12" t="s">
        <v>194</v>
      </c>
      <c r="W11" s="118"/>
    </row>
    <row r="12" spans="2:23" x14ac:dyDescent="0.25">
      <c r="B12" s="38"/>
      <c r="C12" s="10" t="s">
        <v>72</v>
      </c>
      <c r="D12" s="12" t="s">
        <v>198</v>
      </c>
      <c r="E12" s="129">
        <v>0</v>
      </c>
      <c r="F12" s="129">
        <v>0</v>
      </c>
      <c r="G12" s="129">
        <v>0</v>
      </c>
      <c r="H12" s="129">
        <v>0</v>
      </c>
      <c r="I12" s="129">
        <v>0</v>
      </c>
      <c r="J12" s="153">
        <v>0</v>
      </c>
      <c r="K12" s="153">
        <v>0</v>
      </c>
      <c r="L12" s="153">
        <v>0</v>
      </c>
      <c r="M12" s="153">
        <v>0</v>
      </c>
      <c r="N12" s="153">
        <v>0</v>
      </c>
      <c r="O12" s="153">
        <v>0</v>
      </c>
      <c r="P12" s="153">
        <v>0</v>
      </c>
      <c r="Q12" s="153">
        <v>0</v>
      </c>
      <c r="R12" s="153">
        <v>0</v>
      </c>
      <c r="S12" s="116">
        <v>0</v>
      </c>
      <c r="T12" s="116"/>
      <c r="U12" s="116"/>
      <c r="V12" s="12" t="s">
        <v>194</v>
      </c>
      <c r="W12" s="118"/>
    </row>
    <row r="13" spans="2:23" x14ac:dyDescent="0.25">
      <c r="B13" s="38" t="s">
        <v>199</v>
      </c>
      <c r="C13" s="10" t="s">
        <v>164</v>
      </c>
      <c r="D13" s="12" t="s">
        <v>200</v>
      </c>
      <c r="E13" s="129">
        <v>0</v>
      </c>
      <c r="F13" s="129">
        <v>0</v>
      </c>
      <c r="G13" s="129">
        <v>0</v>
      </c>
      <c r="H13" s="129">
        <v>0</v>
      </c>
      <c r="I13" s="129">
        <v>0</v>
      </c>
      <c r="J13" s="153">
        <v>0</v>
      </c>
      <c r="K13" s="153">
        <v>0</v>
      </c>
      <c r="L13" s="153">
        <v>0</v>
      </c>
      <c r="M13" s="153">
        <v>0</v>
      </c>
      <c r="N13" s="153">
        <v>0</v>
      </c>
      <c r="O13" s="153">
        <v>0</v>
      </c>
      <c r="P13" s="153">
        <v>0</v>
      </c>
      <c r="Q13" s="153">
        <v>0</v>
      </c>
      <c r="R13" s="153">
        <v>0</v>
      </c>
      <c r="S13" s="116">
        <v>0</v>
      </c>
      <c r="T13" s="116"/>
      <c r="U13" s="116"/>
      <c r="V13" s="12" t="s">
        <v>194</v>
      </c>
      <c r="W13" s="118"/>
    </row>
    <row r="14" spans="2:23" x14ac:dyDescent="0.25">
      <c r="B14" s="38"/>
      <c r="C14" s="10" t="s">
        <v>165</v>
      </c>
      <c r="D14" s="12" t="s">
        <v>201</v>
      </c>
      <c r="E14" s="129">
        <v>0</v>
      </c>
      <c r="F14" s="129">
        <v>0</v>
      </c>
      <c r="G14" s="129">
        <v>0</v>
      </c>
      <c r="H14" s="129">
        <v>0</v>
      </c>
      <c r="I14" s="129">
        <v>0</v>
      </c>
      <c r="J14" s="153">
        <v>0</v>
      </c>
      <c r="K14" s="153">
        <v>0</v>
      </c>
      <c r="L14" s="153">
        <v>0</v>
      </c>
      <c r="M14" s="153">
        <v>0</v>
      </c>
      <c r="N14" s="153">
        <v>0</v>
      </c>
      <c r="O14" s="153">
        <v>0</v>
      </c>
      <c r="P14" s="153">
        <v>0</v>
      </c>
      <c r="Q14" s="153">
        <v>0</v>
      </c>
      <c r="R14" s="153">
        <v>0</v>
      </c>
      <c r="S14" s="116">
        <v>0</v>
      </c>
      <c r="T14" s="116"/>
      <c r="U14" s="116"/>
      <c r="V14" s="12" t="s">
        <v>194</v>
      </c>
      <c r="W14" s="118"/>
    </row>
    <row r="15" spans="2:23" x14ac:dyDescent="0.25">
      <c r="B15" s="38"/>
      <c r="C15" s="10" t="s">
        <v>166</v>
      </c>
      <c r="D15" s="12" t="s">
        <v>202</v>
      </c>
      <c r="E15" s="129">
        <v>0</v>
      </c>
      <c r="F15" s="129">
        <v>0</v>
      </c>
      <c r="G15" s="129">
        <v>0</v>
      </c>
      <c r="H15" s="129">
        <v>0</v>
      </c>
      <c r="I15" s="129">
        <v>0</v>
      </c>
      <c r="J15" s="153">
        <v>0</v>
      </c>
      <c r="K15" s="153">
        <v>0</v>
      </c>
      <c r="L15" s="153">
        <v>0</v>
      </c>
      <c r="M15" s="153">
        <v>0</v>
      </c>
      <c r="N15" s="153">
        <v>0</v>
      </c>
      <c r="O15" s="153">
        <v>0</v>
      </c>
      <c r="P15" s="153">
        <v>0</v>
      </c>
      <c r="Q15" s="153">
        <v>0</v>
      </c>
      <c r="R15" s="153">
        <v>0</v>
      </c>
      <c r="S15" s="116">
        <v>0</v>
      </c>
      <c r="T15" s="116"/>
      <c r="U15" s="116"/>
      <c r="V15" s="12" t="s">
        <v>194</v>
      </c>
      <c r="W15" s="118"/>
    </row>
    <row r="16" spans="2:23" x14ac:dyDescent="0.25">
      <c r="B16" s="38"/>
      <c r="C16" s="10" t="s">
        <v>167</v>
      </c>
      <c r="D16" s="12" t="s">
        <v>203</v>
      </c>
      <c r="E16" s="129">
        <v>0</v>
      </c>
      <c r="F16" s="129">
        <v>0</v>
      </c>
      <c r="G16" s="129">
        <v>0</v>
      </c>
      <c r="H16" s="129">
        <v>0</v>
      </c>
      <c r="I16" s="129">
        <v>0</v>
      </c>
      <c r="J16" s="153">
        <v>0</v>
      </c>
      <c r="K16" s="153">
        <v>0</v>
      </c>
      <c r="L16" s="153">
        <v>0</v>
      </c>
      <c r="M16" s="153">
        <v>0</v>
      </c>
      <c r="N16" s="153">
        <v>0</v>
      </c>
      <c r="O16" s="153">
        <v>0</v>
      </c>
      <c r="P16" s="153">
        <v>0</v>
      </c>
      <c r="Q16" s="153">
        <v>0</v>
      </c>
      <c r="R16" s="153">
        <v>0</v>
      </c>
      <c r="S16" s="116">
        <v>0</v>
      </c>
      <c r="T16" s="116"/>
      <c r="U16" s="116"/>
      <c r="V16" s="12" t="s">
        <v>194</v>
      </c>
      <c r="W16" s="118"/>
    </row>
    <row r="17" spans="2:23" x14ac:dyDescent="0.25">
      <c r="B17" s="38"/>
      <c r="C17" s="10" t="s">
        <v>204</v>
      </c>
      <c r="D17" s="12" t="s">
        <v>205</v>
      </c>
      <c r="E17" s="129">
        <v>0</v>
      </c>
      <c r="F17" s="129">
        <v>0</v>
      </c>
      <c r="G17" s="129">
        <v>0</v>
      </c>
      <c r="H17" s="129">
        <v>0</v>
      </c>
      <c r="I17" s="129">
        <v>0</v>
      </c>
      <c r="J17" s="153">
        <v>0</v>
      </c>
      <c r="K17" s="153">
        <v>0</v>
      </c>
      <c r="L17" s="153">
        <v>0</v>
      </c>
      <c r="M17" s="153">
        <v>0</v>
      </c>
      <c r="N17" s="153">
        <v>0</v>
      </c>
      <c r="O17" s="153">
        <v>0</v>
      </c>
      <c r="P17" s="153">
        <v>0</v>
      </c>
      <c r="Q17" s="153">
        <v>0</v>
      </c>
      <c r="R17" s="153">
        <v>0</v>
      </c>
      <c r="S17" s="116">
        <v>0</v>
      </c>
      <c r="T17" s="116"/>
      <c r="U17" s="116"/>
      <c r="V17" s="12" t="s">
        <v>194</v>
      </c>
      <c r="W17" s="118"/>
    </row>
    <row r="18" spans="2:23" x14ac:dyDescent="0.25">
      <c r="B18" s="38" t="s">
        <v>206</v>
      </c>
      <c r="C18" s="10" t="s">
        <v>139</v>
      </c>
      <c r="D18" s="12" t="s">
        <v>207</v>
      </c>
      <c r="E18" s="129">
        <v>0</v>
      </c>
      <c r="F18" s="129">
        <v>0</v>
      </c>
      <c r="G18" s="129">
        <v>0</v>
      </c>
      <c r="H18" s="129">
        <v>0</v>
      </c>
      <c r="I18" s="129">
        <v>0</v>
      </c>
      <c r="J18" s="153">
        <v>0</v>
      </c>
      <c r="K18" s="153">
        <v>0</v>
      </c>
      <c r="L18" s="153">
        <v>0</v>
      </c>
      <c r="M18" s="153">
        <v>0</v>
      </c>
      <c r="N18" s="153">
        <v>0</v>
      </c>
      <c r="O18" s="153">
        <v>0</v>
      </c>
      <c r="P18" s="153">
        <v>0</v>
      </c>
      <c r="Q18" s="153">
        <v>0</v>
      </c>
      <c r="R18" s="153">
        <v>0</v>
      </c>
      <c r="S18" s="116">
        <v>0</v>
      </c>
      <c r="T18" s="116"/>
      <c r="U18" s="116"/>
      <c r="V18" s="12" t="s">
        <v>194</v>
      </c>
      <c r="W18" s="118"/>
    </row>
    <row r="19" spans="2:23" x14ac:dyDescent="0.25">
      <c r="B19" s="38"/>
      <c r="C19" s="10" t="s">
        <v>142</v>
      </c>
      <c r="D19" s="12" t="s">
        <v>208</v>
      </c>
      <c r="E19" s="129">
        <v>0</v>
      </c>
      <c r="F19" s="129">
        <v>0</v>
      </c>
      <c r="G19" s="129">
        <v>0</v>
      </c>
      <c r="H19" s="129">
        <v>0</v>
      </c>
      <c r="I19" s="129">
        <v>0</v>
      </c>
      <c r="J19" s="153">
        <v>0</v>
      </c>
      <c r="K19" s="153">
        <v>0</v>
      </c>
      <c r="L19" s="153">
        <v>0</v>
      </c>
      <c r="M19" s="153">
        <v>0</v>
      </c>
      <c r="N19" s="153">
        <v>0</v>
      </c>
      <c r="O19" s="153">
        <v>0</v>
      </c>
      <c r="P19" s="153">
        <v>0</v>
      </c>
      <c r="Q19" s="153">
        <v>0</v>
      </c>
      <c r="R19" s="153">
        <v>0</v>
      </c>
      <c r="S19" s="116">
        <v>0</v>
      </c>
      <c r="T19" s="116"/>
      <c r="U19" s="116"/>
      <c r="V19" s="12" t="s">
        <v>194</v>
      </c>
      <c r="W19" s="118"/>
    </row>
    <row r="20" spans="2:23" x14ac:dyDescent="0.25">
      <c r="B20" s="38"/>
      <c r="C20" s="10" t="s">
        <v>145</v>
      </c>
      <c r="D20" s="12" t="s">
        <v>209</v>
      </c>
      <c r="E20" s="129">
        <v>0</v>
      </c>
      <c r="F20" s="129">
        <v>0</v>
      </c>
      <c r="G20" s="129">
        <v>0</v>
      </c>
      <c r="H20" s="129">
        <v>0</v>
      </c>
      <c r="I20" s="129">
        <v>0</v>
      </c>
      <c r="J20" s="153">
        <v>0</v>
      </c>
      <c r="K20" s="153">
        <v>0</v>
      </c>
      <c r="L20" s="153">
        <v>0</v>
      </c>
      <c r="M20" s="153">
        <v>0</v>
      </c>
      <c r="N20" s="153">
        <v>0</v>
      </c>
      <c r="O20" s="153">
        <v>0</v>
      </c>
      <c r="P20" s="153">
        <v>0</v>
      </c>
      <c r="Q20" s="153">
        <v>0</v>
      </c>
      <c r="R20" s="153">
        <v>0</v>
      </c>
      <c r="S20" s="116">
        <v>0</v>
      </c>
      <c r="T20" s="116"/>
      <c r="U20" s="116"/>
      <c r="V20" s="12" t="s">
        <v>194</v>
      </c>
      <c r="W20" s="118"/>
    </row>
    <row r="21" spans="2:23" x14ac:dyDescent="0.25">
      <c r="B21" s="38"/>
      <c r="C21" s="10" t="s">
        <v>210</v>
      </c>
      <c r="D21" s="12" t="s">
        <v>211</v>
      </c>
      <c r="E21" s="129">
        <v>0</v>
      </c>
      <c r="F21" s="129">
        <v>0</v>
      </c>
      <c r="G21" s="129">
        <v>0</v>
      </c>
      <c r="H21" s="129">
        <v>0</v>
      </c>
      <c r="I21" s="129">
        <v>0</v>
      </c>
      <c r="J21" s="153">
        <v>0</v>
      </c>
      <c r="K21" s="153">
        <v>0</v>
      </c>
      <c r="L21" s="153">
        <v>0</v>
      </c>
      <c r="M21" s="153">
        <v>0</v>
      </c>
      <c r="N21" s="153">
        <v>0</v>
      </c>
      <c r="O21" s="153">
        <v>0</v>
      </c>
      <c r="P21" s="153">
        <v>0</v>
      </c>
      <c r="Q21" s="153">
        <v>0</v>
      </c>
      <c r="R21" s="153">
        <v>0</v>
      </c>
      <c r="S21" s="116">
        <v>0</v>
      </c>
      <c r="T21" s="116"/>
      <c r="U21" s="116"/>
      <c r="V21" s="12" t="s">
        <v>194</v>
      </c>
      <c r="W21" s="118"/>
    </row>
    <row r="22" spans="2:23" x14ac:dyDescent="0.25">
      <c r="B22" s="38"/>
      <c r="C22" s="10" t="s">
        <v>212</v>
      </c>
      <c r="D22" s="12" t="s">
        <v>213</v>
      </c>
      <c r="E22" s="129">
        <v>0</v>
      </c>
      <c r="F22" s="129">
        <v>0</v>
      </c>
      <c r="G22" s="129">
        <v>0</v>
      </c>
      <c r="H22" s="129">
        <v>0</v>
      </c>
      <c r="I22" s="129">
        <v>0</v>
      </c>
      <c r="J22" s="153">
        <v>0</v>
      </c>
      <c r="K22" s="153">
        <v>0</v>
      </c>
      <c r="L22" s="153">
        <v>0</v>
      </c>
      <c r="M22" s="153">
        <v>0</v>
      </c>
      <c r="N22" s="153">
        <v>0</v>
      </c>
      <c r="O22" s="153">
        <v>0</v>
      </c>
      <c r="P22" s="153">
        <v>0</v>
      </c>
      <c r="Q22" s="153">
        <v>0</v>
      </c>
      <c r="R22" s="153">
        <v>0</v>
      </c>
      <c r="S22" s="116">
        <v>0</v>
      </c>
      <c r="T22" s="116"/>
      <c r="U22" s="116"/>
      <c r="V22" s="12" t="s">
        <v>194</v>
      </c>
      <c r="W22" s="118"/>
    </row>
  </sheetData>
  <dataValidations count="1">
    <dataValidation type="custom" operator="greaterThanOrEqual" allowBlank="1" showInputMessage="1" showErrorMessage="1" error="This cell only accepts a number of &quot;NA&quot;_x000a_" sqref="E8:U22">
      <formula1>OR(AND(ISNUMBER(E8), E8&gt;=0), E8 ="NA")</formula1>
    </dataValidation>
  </dataValidations>
  <pageMargins left="0.7" right="0.7" top="0.75" bottom="0.75" header="0.3" footer="0.3"/>
  <pageSetup paperSize="5" scale="4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22"/>
  <sheetViews>
    <sheetView zoomScaleNormal="100" zoomScalePageLayoutView="70" workbookViewId="0">
      <selection activeCell="C4" sqref="C4"/>
    </sheetView>
  </sheetViews>
  <sheetFormatPr defaultColWidth="9.140625" defaultRowHeight="15" outlineLevelCol="1" x14ac:dyDescent="0.25"/>
  <cols>
    <col min="1" max="1" width="5.5703125" style="8" customWidth="1"/>
    <col min="2" max="2" width="37.140625" style="1" customWidth="1"/>
    <col min="3" max="3" width="29.42578125" style="8" bestFit="1" customWidth="1"/>
    <col min="4" max="4" width="65.85546875" style="8" customWidth="1"/>
    <col min="5" max="8" width="9.42578125" style="8" customWidth="1"/>
    <col min="9" max="9" width="10.140625" style="8" customWidth="1"/>
    <col min="10" max="12" width="9.140625" style="8"/>
    <col min="13" max="13" width="9.140625" style="8" customWidth="1"/>
    <col min="14" max="21" width="9.140625" style="8" customWidth="1" outlineLevel="1"/>
    <col min="22" max="22" width="29.42578125" style="1" customWidth="1"/>
    <col min="23" max="23" width="84.42578125" style="8" customWidth="1"/>
    <col min="24" max="16384" width="9.140625" style="8"/>
  </cols>
  <sheetData>
    <row r="1" spans="2:23" ht="15.75" thickBot="1" x14ac:dyDescent="0.3"/>
    <row r="2" spans="2:23" x14ac:dyDescent="0.25">
      <c r="B2" s="14" t="s">
        <v>46</v>
      </c>
      <c r="C2" s="19" t="str">
        <f>IF('Quarterly Submission Guide'!$D$20 = "", "",'Quarterly Submission Guide'!$D$20)</f>
        <v>Bear Valley Electric Service, Inc.</v>
      </c>
    </row>
    <row r="3" spans="2:23" x14ac:dyDescent="0.25">
      <c r="B3" s="15" t="s">
        <v>52</v>
      </c>
      <c r="C3" s="13">
        <v>5</v>
      </c>
    </row>
    <row r="4" spans="2:23" ht="15.75" thickBot="1" x14ac:dyDescent="0.3">
      <c r="B4" s="16" t="s">
        <v>50</v>
      </c>
      <c r="C4" s="30">
        <v>44769</v>
      </c>
    </row>
    <row r="5" spans="2:23" x14ac:dyDescent="0.25">
      <c r="N5" s="63" t="s">
        <v>54</v>
      </c>
    </row>
    <row r="6" spans="2:23" ht="18" customHeight="1" x14ac:dyDescent="0.25">
      <c r="B6" s="3" t="s">
        <v>214</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x14ac:dyDescent="0.25">
      <c r="B8" s="37" t="s">
        <v>215</v>
      </c>
      <c r="C8" s="9" t="s">
        <v>62</v>
      </c>
      <c r="D8" s="12" t="s">
        <v>216</v>
      </c>
      <c r="E8" s="123">
        <v>0</v>
      </c>
      <c r="F8" s="123">
        <v>0</v>
      </c>
      <c r="G8" s="123">
        <v>0</v>
      </c>
      <c r="H8" s="123">
        <v>0</v>
      </c>
      <c r="I8" s="123">
        <v>0</v>
      </c>
      <c r="J8" s="151">
        <v>0</v>
      </c>
      <c r="K8" s="151">
        <v>0</v>
      </c>
      <c r="L8" s="151">
        <v>0</v>
      </c>
      <c r="M8" s="151">
        <v>0</v>
      </c>
      <c r="N8" s="153">
        <v>0</v>
      </c>
      <c r="O8" s="153">
        <v>0</v>
      </c>
      <c r="P8" s="153">
        <v>0</v>
      </c>
      <c r="Q8" s="153">
        <v>0</v>
      </c>
      <c r="R8" s="153">
        <v>0</v>
      </c>
      <c r="S8" s="115">
        <v>0</v>
      </c>
      <c r="T8" s="115"/>
      <c r="U8" s="115"/>
      <c r="V8" s="11" t="s">
        <v>217</v>
      </c>
      <c r="W8" s="125"/>
    </row>
    <row r="9" spans="2:23" x14ac:dyDescent="0.25">
      <c r="B9" s="38"/>
      <c r="C9" s="10" t="s">
        <v>65</v>
      </c>
      <c r="D9" s="12" t="s">
        <v>218</v>
      </c>
      <c r="E9" s="129">
        <v>0</v>
      </c>
      <c r="F9" s="129">
        <v>0</v>
      </c>
      <c r="G9" s="129">
        <v>0</v>
      </c>
      <c r="H9" s="129">
        <v>0</v>
      </c>
      <c r="I9" s="129">
        <v>0</v>
      </c>
      <c r="J9" s="153">
        <v>0</v>
      </c>
      <c r="K9" s="153">
        <v>0</v>
      </c>
      <c r="L9" s="153">
        <v>0</v>
      </c>
      <c r="M9" s="153">
        <v>0</v>
      </c>
      <c r="N9" s="153">
        <v>0</v>
      </c>
      <c r="O9" s="153">
        <v>0</v>
      </c>
      <c r="P9" s="153">
        <v>0</v>
      </c>
      <c r="Q9" s="153">
        <v>0</v>
      </c>
      <c r="R9" s="153">
        <v>0</v>
      </c>
      <c r="S9" s="116">
        <v>0</v>
      </c>
      <c r="T9" s="116"/>
      <c r="U9" s="116"/>
      <c r="V9" s="12" t="s">
        <v>217</v>
      </c>
      <c r="W9" s="130"/>
    </row>
    <row r="10" spans="2:23" x14ac:dyDescent="0.25">
      <c r="B10" s="38"/>
      <c r="C10" s="10" t="s">
        <v>67</v>
      </c>
      <c r="D10" s="12" t="s">
        <v>219</v>
      </c>
      <c r="E10" s="129">
        <v>0</v>
      </c>
      <c r="F10" s="129">
        <v>0</v>
      </c>
      <c r="G10" s="129">
        <v>0</v>
      </c>
      <c r="H10" s="129">
        <v>0</v>
      </c>
      <c r="I10" s="129">
        <v>0</v>
      </c>
      <c r="J10" s="153">
        <v>0</v>
      </c>
      <c r="K10" s="153">
        <v>0</v>
      </c>
      <c r="L10" s="153">
        <v>0</v>
      </c>
      <c r="M10" s="153">
        <v>0</v>
      </c>
      <c r="N10" s="153">
        <v>0</v>
      </c>
      <c r="O10" s="153">
        <v>0</v>
      </c>
      <c r="P10" s="153">
        <v>0</v>
      </c>
      <c r="Q10" s="153">
        <v>0</v>
      </c>
      <c r="R10" s="153">
        <v>0</v>
      </c>
      <c r="S10" s="116">
        <v>0</v>
      </c>
      <c r="T10" s="116"/>
      <c r="U10" s="116"/>
      <c r="V10" s="12" t="s">
        <v>217</v>
      </c>
      <c r="W10" s="130"/>
    </row>
    <row r="11" spans="2:23" x14ac:dyDescent="0.25">
      <c r="B11" s="38"/>
      <c r="C11" s="10" t="s">
        <v>69</v>
      </c>
      <c r="D11" s="12" t="s">
        <v>220</v>
      </c>
      <c r="E11" s="129">
        <v>0</v>
      </c>
      <c r="F11" s="129">
        <v>0</v>
      </c>
      <c r="G11" s="129">
        <v>0</v>
      </c>
      <c r="H11" s="129">
        <v>0</v>
      </c>
      <c r="I11" s="129">
        <v>0</v>
      </c>
      <c r="J11" s="153">
        <v>0</v>
      </c>
      <c r="K11" s="153">
        <v>0</v>
      </c>
      <c r="L11" s="153">
        <v>0</v>
      </c>
      <c r="M11" s="153">
        <v>0</v>
      </c>
      <c r="N11" s="153">
        <v>0</v>
      </c>
      <c r="O11" s="153">
        <v>0</v>
      </c>
      <c r="P11" s="153">
        <v>0</v>
      </c>
      <c r="Q11" s="153">
        <v>0</v>
      </c>
      <c r="R11" s="153">
        <v>0</v>
      </c>
      <c r="S11" s="116">
        <v>0</v>
      </c>
      <c r="T11" s="116"/>
      <c r="U11" s="116"/>
      <c r="V11" s="12" t="s">
        <v>217</v>
      </c>
      <c r="W11" s="130"/>
    </row>
    <row r="12" spans="2:23" x14ac:dyDescent="0.25">
      <c r="B12" s="38"/>
      <c r="C12" s="10" t="s">
        <v>72</v>
      </c>
      <c r="D12" s="12" t="s">
        <v>221</v>
      </c>
      <c r="E12" s="129">
        <v>0</v>
      </c>
      <c r="F12" s="129">
        <v>0</v>
      </c>
      <c r="G12" s="129">
        <v>0</v>
      </c>
      <c r="H12" s="129">
        <v>0</v>
      </c>
      <c r="I12" s="129">
        <v>0</v>
      </c>
      <c r="J12" s="153">
        <v>0</v>
      </c>
      <c r="K12" s="153">
        <v>0</v>
      </c>
      <c r="L12" s="153">
        <v>0</v>
      </c>
      <c r="M12" s="153">
        <v>0</v>
      </c>
      <c r="N12" s="153">
        <v>0</v>
      </c>
      <c r="O12" s="153">
        <v>0</v>
      </c>
      <c r="P12" s="153">
        <v>0</v>
      </c>
      <c r="Q12" s="153">
        <v>0</v>
      </c>
      <c r="R12" s="153">
        <v>0</v>
      </c>
      <c r="S12" s="116">
        <v>0</v>
      </c>
      <c r="T12" s="116"/>
      <c r="U12" s="116"/>
      <c r="V12" s="12" t="s">
        <v>217</v>
      </c>
      <c r="W12" s="130"/>
    </row>
    <row r="13" spans="2:23" x14ac:dyDescent="0.25">
      <c r="B13" s="38" t="s">
        <v>222</v>
      </c>
      <c r="C13" s="10" t="s">
        <v>164</v>
      </c>
      <c r="D13" s="12" t="s">
        <v>223</v>
      </c>
      <c r="E13" s="129">
        <v>0</v>
      </c>
      <c r="F13" s="129">
        <v>0</v>
      </c>
      <c r="G13" s="129">
        <v>0</v>
      </c>
      <c r="H13" s="129">
        <v>0</v>
      </c>
      <c r="I13" s="129">
        <v>0</v>
      </c>
      <c r="J13" s="153">
        <v>0</v>
      </c>
      <c r="K13" s="153">
        <v>0</v>
      </c>
      <c r="L13" s="153">
        <v>0</v>
      </c>
      <c r="M13" s="153">
        <v>0</v>
      </c>
      <c r="N13" s="153">
        <v>0</v>
      </c>
      <c r="O13" s="153">
        <v>0</v>
      </c>
      <c r="P13" s="153">
        <v>0</v>
      </c>
      <c r="Q13" s="153">
        <v>0</v>
      </c>
      <c r="R13" s="153">
        <v>0</v>
      </c>
      <c r="S13" s="116">
        <v>0</v>
      </c>
      <c r="T13" s="116"/>
      <c r="U13" s="116"/>
      <c r="V13" s="12" t="s">
        <v>217</v>
      </c>
      <c r="W13" s="130"/>
    </row>
    <row r="14" spans="2:23" ht="45" x14ac:dyDescent="0.25">
      <c r="B14" s="38"/>
      <c r="C14" s="10" t="s">
        <v>165</v>
      </c>
      <c r="D14" s="12" t="s">
        <v>224</v>
      </c>
      <c r="E14" s="129">
        <v>0</v>
      </c>
      <c r="F14" s="129">
        <v>0</v>
      </c>
      <c r="G14" s="129">
        <v>0</v>
      </c>
      <c r="H14" s="129">
        <v>1</v>
      </c>
      <c r="I14" s="129">
        <v>0</v>
      </c>
      <c r="J14" s="153">
        <v>0</v>
      </c>
      <c r="K14" s="153">
        <v>0</v>
      </c>
      <c r="L14" s="153">
        <v>0</v>
      </c>
      <c r="M14" s="153">
        <v>0</v>
      </c>
      <c r="N14" s="153">
        <v>0</v>
      </c>
      <c r="O14" s="153">
        <v>0</v>
      </c>
      <c r="P14" s="153">
        <v>0</v>
      </c>
      <c r="Q14" s="153">
        <v>0</v>
      </c>
      <c r="R14" s="153">
        <v>0</v>
      </c>
      <c r="S14" s="116">
        <v>0</v>
      </c>
      <c r="T14" s="116"/>
      <c r="U14" s="116"/>
      <c r="V14" s="12" t="s">
        <v>217</v>
      </c>
      <c r="W14" s="174" t="s">
        <v>1157</v>
      </c>
    </row>
    <row r="15" spans="2:23" x14ac:dyDescent="0.25">
      <c r="B15" s="38"/>
      <c r="C15" s="10" t="s">
        <v>166</v>
      </c>
      <c r="D15" s="12" t="s">
        <v>225</v>
      </c>
      <c r="E15" s="129">
        <v>0</v>
      </c>
      <c r="F15" s="129">
        <v>0</v>
      </c>
      <c r="G15" s="129">
        <v>0</v>
      </c>
      <c r="H15" s="129">
        <v>0</v>
      </c>
      <c r="I15" s="129">
        <v>0</v>
      </c>
      <c r="J15" s="153">
        <v>0</v>
      </c>
      <c r="K15" s="153">
        <v>0</v>
      </c>
      <c r="L15" s="153">
        <v>0</v>
      </c>
      <c r="M15" s="153">
        <v>0</v>
      </c>
      <c r="N15" s="153">
        <v>0</v>
      </c>
      <c r="O15" s="153">
        <v>0</v>
      </c>
      <c r="P15" s="153">
        <v>0</v>
      </c>
      <c r="Q15" s="153">
        <v>0</v>
      </c>
      <c r="R15" s="153">
        <v>0</v>
      </c>
      <c r="S15" s="116">
        <v>0</v>
      </c>
      <c r="T15" s="116"/>
      <c r="U15" s="116"/>
      <c r="V15" s="12" t="s">
        <v>217</v>
      </c>
      <c r="W15" s="130"/>
    </row>
    <row r="16" spans="2:23" x14ac:dyDescent="0.25">
      <c r="B16" s="38"/>
      <c r="C16" s="10" t="s">
        <v>167</v>
      </c>
      <c r="D16" s="12" t="s">
        <v>226</v>
      </c>
      <c r="E16" s="129">
        <v>0</v>
      </c>
      <c r="F16" s="129">
        <v>0</v>
      </c>
      <c r="G16" s="129">
        <v>0</v>
      </c>
      <c r="H16" s="129">
        <v>0</v>
      </c>
      <c r="I16" s="129">
        <v>0</v>
      </c>
      <c r="J16" s="153">
        <v>0</v>
      </c>
      <c r="K16" s="153">
        <v>0</v>
      </c>
      <c r="L16" s="153">
        <v>0</v>
      </c>
      <c r="M16" s="153">
        <v>0</v>
      </c>
      <c r="N16" s="153">
        <v>0</v>
      </c>
      <c r="O16" s="153">
        <v>0</v>
      </c>
      <c r="P16" s="153">
        <v>0</v>
      </c>
      <c r="Q16" s="153">
        <v>0</v>
      </c>
      <c r="R16" s="153">
        <v>0</v>
      </c>
      <c r="S16" s="116">
        <v>0</v>
      </c>
      <c r="T16" s="116"/>
      <c r="U16" s="116"/>
      <c r="V16" s="12" t="s">
        <v>217</v>
      </c>
      <c r="W16" s="130"/>
    </row>
    <row r="17" spans="2:23" x14ac:dyDescent="0.25">
      <c r="B17" s="38"/>
      <c r="C17" s="10" t="s">
        <v>204</v>
      </c>
      <c r="D17" s="12" t="s">
        <v>227</v>
      </c>
      <c r="E17" s="129">
        <v>0</v>
      </c>
      <c r="F17" s="129">
        <v>0</v>
      </c>
      <c r="G17" s="129">
        <v>0</v>
      </c>
      <c r="H17" s="129">
        <v>0</v>
      </c>
      <c r="I17" s="129">
        <v>0</v>
      </c>
      <c r="J17" s="153">
        <v>0</v>
      </c>
      <c r="K17" s="153">
        <v>0</v>
      </c>
      <c r="L17" s="153">
        <v>0</v>
      </c>
      <c r="M17" s="153">
        <v>0</v>
      </c>
      <c r="N17" s="153">
        <v>0</v>
      </c>
      <c r="O17" s="153">
        <v>0</v>
      </c>
      <c r="P17" s="153">
        <v>0</v>
      </c>
      <c r="Q17" s="153">
        <v>0</v>
      </c>
      <c r="R17" s="153">
        <v>0</v>
      </c>
      <c r="S17" s="116">
        <v>0</v>
      </c>
      <c r="T17" s="116"/>
      <c r="U17" s="116"/>
      <c r="V17" s="12" t="s">
        <v>217</v>
      </c>
      <c r="W17" s="130"/>
    </row>
    <row r="18" spans="2:23" x14ac:dyDescent="0.25">
      <c r="B18" s="38" t="s">
        <v>228</v>
      </c>
      <c r="C18" s="10" t="s">
        <v>139</v>
      </c>
      <c r="D18" s="12" t="s">
        <v>229</v>
      </c>
      <c r="E18" s="129">
        <v>0</v>
      </c>
      <c r="F18" s="129">
        <v>0</v>
      </c>
      <c r="G18" s="129">
        <v>0</v>
      </c>
      <c r="H18" s="129">
        <v>0</v>
      </c>
      <c r="I18" s="129">
        <v>0</v>
      </c>
      <c r="J18" s="153">
        <v>0</v>
      </c>
      <c r="K18" s="153">
        <v>0</v>
      </c>
      <c r="L18" s="153">
        <v>0</v>
      </c>
      <c r="M18" s="153">
        <v>0</v>
      </c>
      <c r="N18" s="153">
        <v>0</v>
      </c>
      <c r="O18" s="153">
        <v>0</v>
      </c>
      <c r="P18" s="153">
        <v>0</v>
      </c>
      <c r="Q18" s="153">
        <v>0</v>
      </c>
      <c r="R18" s="153">
        <v>0</v>
      </c>
      <c r="S18" s="116">
        <v>0</v>
      </c>
      <c r="T18" s="116"/>
      <c r="U18" s="116"/>
      <c r="V18" s="12" t="s">
        <v>217</v>
      </c>
      <c r="W18" s="130"/>
    </row>
    <row r="19" spans="2:23" x14ac:dyDescent="0.25">
      <c r="B19" s="38"/>
      <c r="C19" s="10" t="s">
        <v>142</v>
      </c>
      <c r="D19" s="12" t="s">
        <v>230</v>
      </c>
      <c r="E19" s="129">
        <v>0</v>
      </c>
      <c r="F19" s="129">
        <v>0</v>
      </c>
      <c r="G19" s="129">
        <v>0</v>
      </c>
      <c r="H19" s="129">
        <v>0</v>
      </c>
      <c r="I19" s="129">
        <v>0</v>
      </c>
      <c r="J19" s="153">
        <v>0</v>
      </c>
      <c r="K19" s="153">
        <v>0</v>
      </c>
      <c r="L19" s="153">
        <v>0</v>
      </c>
      <c r="M19" s="153">
        <v>0</v>
      </c>
      <c r="N19" s="153">
        <v>0</v>
      </c>
      <c r="O19" s="153">
        <v>0</v>
      </c>
      <c r="P19" s="153">
        <v>0</v>
      </c>
      <c r="Q19" s="153">
        <v>0</v>
      </c>
      <c r="R19" s="153">
        <v>0</v>
      </c>
      <c r="S19" s="116">
        <v>0</v>
      </c>
      <c r="T19" s="116"/>
      <c r="U19" s="116"/>
      <c r="V19" s="12" t="s">
        <v>217</v>
      </c>
      <c r="W19" s="130"/>
    </row>
    <row r="20" spans="2:23" x14ac:dyDescent="0.25">
      <c r="B20" s="38"/>
      <c r="C20" s="10" t="s">
        <v>145</v>
      </c>
      <c r="D20" s="12" t="s">
        <v>231</v>
      </c>
      <c r="E20" s="129">
        <v>0</v>
      </c>
      <c r="F20" s="129">
        <v>0</v>
      </c>
      <c r="G20" s="129">
        <v>0</v>
      </c>
      <c r="H20" s="129">
        <v>0</v>
      </c>
      <c r="I20" s="129">
        <v>0</v>
      </c>
      <c r="J20" s="153">
        <v>0</v>
      </c>
      <c r="K20" s="153">
        <v>0</v>
      </c>
      <c r="L20" s="153">
        <v>0</v>
      </c>
      <c r="M20" s="153">
        <v>0</v>
      </c>
      <c r="N20" s="153">
        <v>0</v>
      </c>
      <c r="O20" s="153">
        <v>0</v>
      </c>
      <c r="P20" s="153">
        <v>0</v>
      </c>
      <c r="Q20" s="153">
        <v>0</v>
      </c>
      <c r="R20" s="153">
        <v>0</v>
      </c>
      <c r="S20" s="116">
        <v>0</v>
      </c>
      <c r="T20" s="116"/>
      <c r="U20" s="116"/>
      <c r="V20" s="12" t="s">
        <v>217</v>
      </c>
      <c r="W20" s="130"/>
    </row>
    <row r="21" spans="2:23" x14ac:dyDescent="0.25">
      <c r="B21" s="38"/>
      <c r="C21" s="10" t="s">
        <v>210</v>
      </c>
      <c r="D21" s="12" t="s">
        <v>232</v>
      </c>
      <c r="E21" s="129">
        <v>0</v>
      </c>
      <c r="F21" s="129">
        <v>0</v>
      </c>
      <c r="G21" s="129">
        <v>0</v>
      </c>
      <c r="H21" s="129">
        <v>0</v>
      </c>
      <c r="I21" s="129">
        <v>0</v>
      </c>
      <c r="J21" s="153">
        <v>0</v>
      </c>
      <c r="K21" s="153">
        <v>0</v>
      </c>
      <c r="L21" s="153">
        <v>0</v>
      </c>
      <c r="M21" s="153">
        <v>0</v>
      </c>
      <c r="N21" s="153">
        <v>0</v>
      </c>
      <c r="O21" s="153">
        <v>0</v>
      </c>
      <c r="P21" s="153">
        <v>0</v>
      </c>
      <c r="Q21" s="153">
        <v>0</v>
      </c>
      <c r="R21" s="153">
        <v>0</v>
      </c>
      <c r="S21" s="116">
        <v>0</v>
      </c>
      <c r="T21" s="116"/>
      <c r="U21" s="116"/>
      <c r="V21" s="12" t="s">
        <v>217</v>
      </c>
      <c r="W21" s="130"/>
    </row>
    <row r="22" spans="2:23" x14ac:dyDescent="0.25">
      <c r="B22" s="38"/>
      <c r="C22" s="10" t="s">
        <v>212</v>
      </c>
      <c r="D22" s="12" t="s">
        <v>233</v>
      </c>
      <c r="E22" s="129">
        <v>0</v>
      </c>
      <c r="F22" s="129">
        <v>0</v>
      </c>
      <c r="G22" s="129">
        <v>0</v>
      </c>
      <c r="H22" s="129">
        <v>0</v>
      </c>
      <c r="I22" s="129">
        <v>0</v>
      </c>
      <c r="J22" s="153">
        <v>0</v>
      </c>
      <c r="K22" s="153">
        <v>0</v>
      </c>
      <c r="L22" s="153">
        <v>0</v>
      </c>
      <c r="M22" s="153">
        <v>0</v>
      </c>
      <c r="N22" s="153">
        <v>0</v>
      </c>
      <c r="O22" s="153">
        <v>0</v>
      </c>
      <c r="P22" s="153">
        <v>0</v>
      </c>
      <c r="Q22" s="153">
        <v>0</v>
      </c>
      <c r="R22" s="153">
        <v>0</v>
      </c>
      <c r="S22" s="116">
        <v>0</v>
      </c>
      <c r="T22" s="116"/>
      <c r="U22" s="116"/>
      <c r="V22" s="12" t="s">
        <v>217</v>
      </c>
      <c r="W22" s="130"/>
    </row>
  </sheetData>
  <dataValidations count="1">
    <dataValidation type="custom" operator="greaterThanOrEqual" allowBlank="1" showInputMessage="1" showErrorMessage="1" error="This cell only accepts a number of &quot;NA&quot;_x000a_" sqref="E8:U22">
      <formula1>OR(AND(ISNUMBER(E8), E8&gt;=0), E8 ="NA")</formula1>
    </dataValidation>
  </dataValidations>
  <pageMargins left="0.7" right="0.7" top="0.75" bottom="0.75" header="0.3" footer="0.3"/>
  <pageSetup paperSize="5" scale="4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zoomScale="70" zoomScaleNormal="70" zoomScalePageLayoutView="85" workbookViewId="0">
      <selection activeCell="C4" sqref="C4"/>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65.85546875" style="8" customWidth="1"/>
    <col min="5" max="8" width="9.42578125" style="8" customWidth="1"/>
    <col min="9" max="9" width="10.140625" style="8" customWidth="1"/>
    <col min="10" max="12" width="9.140625" style="8"/>
    <col min="13" max="13" width="9.140625" style="8" customWidth="1"/>
    <col min="14" max="21" width="9.140625" style="8" customWidth="1" outlineLevel="1"/>
    <col min="22" max="22" width="66.140625" style="1" customWidth="1"/>
    <col min="23" max="23" width="52.140625" style="8" customWidth="1"/>
    <col min="24" max="16384" width="9.140625" style="8"/>
  </cols>
  <sheetData>
    <row r="1" spans="2:23" ht="15.75" thickBot="1" x14ac:dyDescent="0.3"/>
    <row r="2" spans="2:23" x14ac:dyDescent="0.25">
      <c r="B2" s="14" t="s">
        <v>46</v>
      </c>
      <c r="C2" s="19" t="str">
        <f>IF('Quarterly Submission Guide'!$D$20 = "", "",'Quarterly Submission Guide'!$D$20)</f>
        <v>Bear Valley Electric Service, Inc.</v>
      </c>
    </row>
    <row r="3" spans="2:23" x14ac:dyDescent="0.25">
      <c r="B3" s="15" t="s">
        <v>52</v>
      </c>
      <c r="C3" s="13">
        <v>6</v>
      </c>
    </row>
    <row r="4" spans="2:23" ht="15.75" thickBot="1" x14ac:dyDescent="0.3">
      <c r="B4" s="16" t="s">
        <v>50</v>
      </c>
      <c r="C4" s="30">
        <v>44769</v>
      </c>
    </row>
    <row r="5" spans="2:23" x14ac:dyDescent="0.25">
      <c r="N5" s="63" t="s">
        <v>54</v>
      </c>
    </row>
    <row r="6" spans="2:23" ht="18" customHeight="1" x14ac:dyDescent="0.25">
      <c r="B6" s="3" t="s">
        <v>234</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ht="120" x14ac:dyDescent="0.25">
      <c r="B8" s="37" t="s">
        <v>235</v>
      </c>
      <c r="C8" s="9" t="s">
        <v>62</v>
      </c>
      <c r="D8" s="12" t="s">
        <v>236</v>
      </c>
      <c r="E8" s="123">
        <f>2.917*210.9</f>
        <v>615.19529999999997</v>
      </c>
      <c r="F8" s="123">
        <f>14.167*210.9</f>
        <v>2987.8202999999999</v>
      </c>
      <c r="G8" s="123">
        <f>15.708*210.9</f>
        <v>3312.8172</v>
      </c>
      <c r="H8" s="123">
        <f>10.583*210.9</f>
        <v>2231.9547000000002</v>
      </c>
      <c r="I8" s="123">
        <f>6.333*210.9</f>
        <v>1335.6297000000002</v>
      </c>
      <c r="J8" s="151">
        <v>0</v>
      </c>
      <c r="K8" s="151">
        <v>0</v>
      </c>
      <c r="L8" s="151">
        <f>3.83*210.9</f>
        <v>807.74700000000007</v>
      </c>
      <c r="M8" s="151">
        <f>7.91*210.9</f>
        <v>1668.2190000000001</v>
      </c>
      <c r="N8" s="153">
        <v>0</v>
      </c>
      <c r="O8" s="153">
        <v>0</v>
      </c>
      <c r="P8" s="176">
        <v>0</v>
      </c>
      <c r="Q8" s="176">
        <f>3.75*210.9</f>
        <v>790.875</v>
      </c>
      <c r="R8" s="154">
        <v>0</v>
      </c>
      <c r="S8" s="154">
        <v>0</v>
      </c>
      <c r="T8" s="154"/>
      <c r="U8" s="154"/>
      <c r="V8" s="39" t="s">
        <v>237</v>
      </c>
      <c r="W8" s="173" t="s">
        <v>1158</v>
      </c>
    </row>
    <row r="9" spans="2:23" x14ac:dyDescent="0.25">
      <c r="B9" s="41"/>
      <c r="C9" s="10" t="s">
        <v>65</v>
      </c>
      <c r="D9" s="12" t="s">
        <v>238</v>
      </c>
      <c r="E9" s="126" t="s">
        <v>1080</v>
      </c>
      <c r="F9" s="126" t="s">
        <v>1080</v>
      </c>
      <c r="G9" s="126" t="s">
        <v>1080</v>
      </c>
      <c r="H9" s="126" t="s">
        <v>1080</v>
      </c>
      <c r="I9" s="126" t="s">
        <v>1080</v>
      </c>
      <c r="J9" s="126" t="s">
        <v>1080</v>
      </c>
      <c r="K9" s="126" t="s">
        <v>1080</v>
      </c>
      <c r="L9" s="126" t="s">
        <v>1080</v>
      </c>
      <c r="M9" s="126" t="s">
        <v>1080</v>
      </c>
      <c r="N9" s="153" t="s">
        <v>1080</v>
      </c>
      <c r="O9" s="129" t="s">
        <v>1080</v>
      </c>
      <c r="P9" s="177" t="s">
        <v>1080</v>
      </c>
      <c r="Q9" s="178" t="s">
        <v>1080</v>
      </c>
      <c r="R9" s="178" t="s">
        <v>1080</v>
      </c>
      <c r="S9" s="155" t="s">
        <v>1080</v>
      </c>
      <c r="T9" s="155"/>
      <c r="U9" s="155"/>
      <c r="V9" s="12" t="s">
        <v>239</v>
      </c>
      <c r="W9" s="170" t="s">
        <v>1159</v>
      </c>
    </row>
    <row r="10" spans="2:23" ht="60" x14ac:dyDescent="0.25">
      <c r="B10" s="38"/>
      <c r="C10" s="10" t="s">
        <v>67</v>
      </c>
      <c r="D10" s="12" t="s">
        <v>240</v>
      </c>
      <c r="E10" s="129">
        <f>2.917*(210.9-1.27)</f>
        <v>611.49070999999992</v>
      </c>
      <c r="F10" s="129">
        <f>14.167*(210.9-1.27)</f>
        <v>2969.8282099999997</v>
      </c>
      <c r="G10" s="129">
        <f>15.708*(210.9-1.27)</f>
        <v>3292.8680399999998</v>
      </c>
      <c r="H10" s="129">
        <f>10.583*(210.9-1.27)</f>
        <v>2218.5142900000001</v>
      </c>
      <c r="I10" s="129">
        <f>6.333*(210.9-1.27)</f>
        <v>1327.5867900000001</v>
      </c>
      <c r="J10" s="153">
        <v>0</v>
      </c>
      <c r="K10" s="153">
        <v>0</v>
      </c>
      <c r="L10" s="153">
        <f>3.83*(210.9-1.27)</f>
        <v>802.88289999999995</v>
      </c>
      <c r="M10" s="153">
        <f>8.083*(210.9-1.27)</f>
        <v>1694.43929</v>
      </c>
      <c r="N10" s="153">
        <v>0</v>
      </c>
      <c r="O10" s="153">
        <v>0</v>
      </c>
      <c r="P10" s="178">
        <v>0</v>
      </c>
      <c r="Q10" s="178">
        <f>3.75*(210.9-1.27)</f>
        <v>786.11249999999995</v>
      </c>
      <c r="R10" s="156">
        <v>0</v>
      </c>
      <c r="S10" s="156">
        <v>0</v>
      </c>
      <c r="T10" s="156"/>
      <c r="U10" s="156"/>
      <c r="V10" s="12" t="s">
        <v>239</v>
      </c>
      <c r="W10" s="174" t="s">
        <v>1160</v>
      </c>
    </row>
    <row r="11" spans="2:23" ht="120" x14ac:dyDescent="0.25">
      <c r="B11" s="38"/>
      <c r="C11" s="10" t="s">
        <v>69</v>
      </c>
      <c r="D11" s="12" t="s">
        <v>241</v>
      </c>
      <c r="E11" s="129">
        <f>2.917*1.27</f>
        <v>3.7045899999999996</v>
      </c>
      <c r="F11" s="129">
        <f>14.167*1.27</f>
        <v>17.992090000000001</v>
      </c>
      <c r="G11" s="129">
        <f>15.708*1.27</f>
        <v>19.949159999999999</v>
      </c>
      <c r="H11" s="129">
        <f>10.583*1.27</f>
        <v>13.44041</v>
      </c>
      <c r="I11" s="129">
        <f>6.333*1.27</f>
        <v>8.0429100000000009</v>
      </c>
      <c r="J11" s="153">
        <v>0</v>
      </c>
      <c r="K11" s="153">
        <v>0</v>
      </c>
      <c r="L11" s="153">
        <f>3.83*(1.27)</f>
        <v>4.8641000000000005</v>
      </c>
      <c r="M11" s="153">
        <f>8.083*(1.27)</f>
        <v>10.265410000000001</v>
      </c>
      <c r="N11" s="153">
        <v>0</v>
      </c>
      <c r="O11" s="153">
        <v>0</v>
      </c>
      <c r="P11" s="178">
        <v>0</v>
      </c>
      <c r="Q11" s="178">
        <f>3.75*(1.27)</f>
        <v>4.7625000000000002</v>
      </c>
      <c r="R11" s="156">
        <v>0</v>
      </c>
      <c r="S11" s="156">
        <v>0</v>
      </c>
      <c r="T11" s="156"/>
      <c r="U11" s="156"/>
      <c r="V11" s="12" t="s">
        <v>239</v>
      </c>
      <c r="W11" s="174" t="s">
        <v>1220</v>
      </c>
    </row>
    <row r="12" spans="2:23" ht="30" x14ac:dyDescent="0.25">
      <c r="B12" s="38"/>
      <c r="C12" s="10" t="s">
        <v>72</v>
      </c>
      <c r="D12" s="12" t="s">
        <v>242</v>
      </c>
      <c r="E12" s="129" t="s">
        <v>1080</v>
      </c>
      <c r="F12" s="129" t="s">
        <v>1080</v>
      </c>
      <c r="G12" s="129" t="s">
        <v>1080</v>
      </c>
      <c r="H12" s="129" t="s">
        <v>1080</v>
      </c>
      <c r="I12" s="129" t="s">
        <v>1080</v>
      </c>
      <c r="J12" s="129" t="s">
        <v>1080</v>
      </c>
      <c r="K12" s="129" t="s">
        <v>1080</v>
      </c>
      <c r="L12" s="129" t="s">
        <v>1080</v>
      </c>
      <c r="M12" s="129" t="s">
        <v>1080</v>
      </c>
      <c r="N12" s="153" t="s">
        <v>1080</v>
      </c>
      <c r="O12" s="129" t="s">
        <v>1080</v>
      </c>
      <c r="P12" s="178" t="s">
        <v>1080</v>
      </c>
      <c r="Q12" s="178" t="s">
        <v>1080</v>
      </c>
      <c r="R12" s="178" t="s">
        <v>1080</v>
      </c>
      <c r="S12" s="156" t="s">
        <v>1080</v>
      </c>
      <c r="T12" s="156"/>
      <c r="U12" s="156"/>
      <c r="V12" s="12" t="s">
        <v>239</v>
      </c>
      <c r="W12" s="174" t="s">
        <v>1161</v>
      </c>
    </row>
    <row r="13" spans="2:23" ht="120" x14ac:dyDescent="0.25">
      <c r="B13" s="38" t="s">
        <v>243</v>
      </c>
      <c r="C13" s="10" t="s">
        <v>164</v>
      </c>
      <c r="D13" s="40" t="s">
        <v>244</v>
      </c>
      <c r="E13" s="129" t="s">
        <v>1080</v>
      </c>
      <c r="F13" s="129" t="s">
        <v>1080</v>
      </c>
      <c r="G13" s="129" t="s">
        <v>1080</v>
      </c>
      <c r="H13" s="129" t="s">
        <v>1080</v>
      </c>
      <c r="I13" s="129" t="s">
        <v>1080</v>
      </c>
      <c r="J13" s="129">
        <f>4.83*210.9</f>
        <v>1018.647</v>
      </c>
      <c r="K13" s="129">
        <v>0</v>
      </c>
      <c r="L13" s="129">
        <v>0</v>
      </c>
      <c r="M13" s="129">
        <f>3.948*210.9</f>
        <v>832.63319999999999</v>
      </c>
      <c r="N13" s="129">
        <f>5.292*210.9</f>
        <v>1116.0827999999999</v>
      </c>
      <c r="O13" s="153">
        <v>0</v>
      </c>
      <c r="P13" s="178">
        <v>0</v>
      </c>
      <c r="Q13" s="178">
        <f>2.542*210.9</f>
        <v>536.1078</v>
      </c>
      <c r="R13" s="178">
        <f>4.88*210.9</f>
        <v>1029.192</v>
      </c>
      <c r="S13" s="178">
        <f>1.54*210.9</f>
        <v>324.786</v>
      </c>
      <c r="T13" s="156"/>
      <c r="U13" s="156"/>
      <c r="V13" s="12" t="s">
        <v>245</v>
      </c>
      <c r="W13" s="174" t="s">
        <v>1221</v>
      </c>
    </row>
    <row r="14" spans="2:23" ht="30" x14ac:dyDescent="0.25">
      <c r="B14" s="38" t="s">
        <v>246</v>
      </c>
      <c r="C14" s="10" t="s">
        <v>139</v>
      </c>
      <c r="D14" s="12" t="s">
        <v>247</v>
      </c>
      <c r="E14" s="129" t="s">
        <v>1080</v>
      </c>
      <c r="F14" s="129" t="s">
        <v>1080</v>
      </c>
      <c r="G14" s="129" t="s">
        <v>1080</v>
      </c>
      <c r="H14" s="129" t="s">
        <v>1080</v>
      </c>
      <c r="I14" s="129" t="s">
        <v>1080</v>
      </c>
      <c r="J14" s="129" t="s">
        <v>1080</v>
      </c>
      <c r="K14" s="129" t="s">
        <v>1080</v>
      </c>
      <c r="L14" s="129" t="s">
        <v>1080</v>
      </c>
      <c r="M14" s="129" t="s">
        <v>1080</v>
      </c>
      <c r="N14" s="153" t="s">
        <v>1080</v>
      </c>
      <c r="O14" s="129" t="s">
        <v>1080</v>
      </c>
      <c r="P14" s="178" t="s">
        <v>1080</v>
      </c>
      <c r="Q14" s="178" t="s">
        <v>1080</v>
      </c>
      <c r="R14" s="178" t="s">
        <v>1080</v>
      </c>
      <c r="S14" s="156" t="s">
        <v>1080</v>
      </c>
      <c r="T14" s="156"/>
      <c r="U14" s="156"/>
      <c r="V14" s="12"/>
      <c r="W14" s="174" t="s">
        <v>1162</v>
      </c>
    </row>
    <row r="15" spans="2:23" x14ac:dyDescent="0.25">
      <c r="B15" s="38"/>
      <c r="C15" s="10"/>
      <c r="D15" s="12"/>
      <c r="E15" s="129"/>
      <c r="F15" s="129"/>
      <c r="G15" s="129"/>
      <c r="H15" s="129"/>
      <c r="I15" s="129"/>
      <c r="J15" s="153"/>
      <c r="K15" s="153"/>
      <c r="L15" s="153"/>
      <c r="M15" s="152"/>
      <c r="N15" s="153"/>
      <c r="O15" s="129"/>
      <c r="P15" s="178"/>
      <c r="Q15" s="178"/>
      <c r="R15" s="156"/>
      <c r="S15" s="156"/>
      <c r="T15" s="156"/>
      <c r="U15" s="156"/>
      <c r="V15" s="12"/>
      <c r="W15" s="130"/>
    </row>
    <row r="16" spans="2:23" x14ac:dyDescent="0.25">
      <c r="B16" s="38"/>
      <c r="C16" s="10"/>
      <c r="D16" s="12"/>
      <c r="E16" s="129"/>
      <c r="F16" s="129"/>
      <c r="G16" s="129"/>
      <c r="H16" s="129"/>
      <c r="I16" s="129"/>
      <c r="J16" s="153"/>
      <c r="K16" s="153"/>
      <c r="L16" s="153"/>
      <c r="M16" s="152"/>
      <c r="N16" s="153"/>
      <c r="O16" s="129"/>
      <c r="P16" s="178"/>
      <c r="Q16" s="178"/>
      <c r="R16" s="156"/>
      <c r="S16" s="156"/>
      <c r="T16" s="156"/>
      <c r="U16" s="156"/>
      <c r="V16" s="12"/>
      <c r="W16" s="130"/>
    </row>
    <row r="17" spans="2:23" x14ac:dyDescent="0.25">
      <c r="B17" s="38"/>
      <c r="C17" s="10"/>
      <c r="D17" s="12"/>
      <c r="E17" s="129"/>
      <c r="F17" s="129"/>
      <c r="G17" s="129"/>
      <c r="H17" s="129"/>
      <c r="I17" s="129"/>
      <c r="J17" s="153"/>
      <c r="K17" s="153"/>
      <c r="L17" s="153"/>
      <c r="M17" s="152"/>
      <c r="N17" s="153"/>
      <c r="O17" s="129"/>
      <c r="P17" s="178"/>
      <c r="Q17" s="178"/>
      <c r="R17" s="156"/>
      <c r="S17" s="156"/>
      <c r="T17" s="156"/>
      <c r="U17" s="156"/>
      <c r="V17" s="12"/>
      <c r="W17" s="130"/>
    </row>
    <row r="18" spans="2:23" x14ac:dyDescent="0.25">
      <c r="B18" s="38"/>
      <c r="C18" s="10"/>
      <c r="D18" s="12"/>
      <c r="E18" s="129"/>
      <c r="F18" s="129"/>
      <c r="G18" s="129"/>
      <c r="H18" s="129"/>
      <c r="I18" s="129"/>
      <c r="J18" s="153"/>
      <c r="K18" s="153"/>
      <c r="L18" s="153"/>
      <c r="M18" s="152"/>
      <c r="N18" s="153"/>
      <c r="O18" s="129"/>
      <c r="P18" s="178"/>
      <c r="Q18" s="178"/>
      <c r="R18" s="156"/>
      <c r="S18" s="156"/>
      <c r="T18" s="156"/>
      <c r="U18" s="156"/>
      <c r="V18" s="12"/>
      <c r="W18" s="130"/>
    </row>
    <row r="19" spans="2:23" x14ac:dyDescent="0.25">
      <c r="B19" s="38"/>
      <c r="C19" s="10"/>
      <c r="D19" s="12"/>
      <c r="E19" s="129"/>
      <c r="F19" s="129"/>
      <c r="G19" s="129"/>
      <c r="H19" s="129"/>
      <c r="I19" s="129"/>
      <c r="J19" s="153"/>
      <c r="K19" s="153"/>
      <c r="L19" s="153"/>
      <c r="M19" s="152"/>
      <c r="N19" s="153"/>
      <c r="O19" s="129"/>
      <c r="P19" s="178"/>
      <c r="Q19" s="178"/>
      <c r="R19" s="156"/>
      <c r="S19" s="156"/>
      <c r="T19" s="156"/>
      <c r="U19" s="156"/>
      <c r="V19" s="12"/>
      <c r="W19" s="130"/>
    </row>
    <row r="20" spans="2:23" x14ac:dyDescent="0.25">
      <c r="B20" s="38"/>
      <c r="C20" s="10"/>
      <c r="D20" s="12"/>
      <c r="E20" s="129"/>
      <c r="F20" s="129"/>
      <c r="G20" s="129"/>
      <c r="H20" s="129"/>
      <c r="I20" s="129"/>
      <c r="J20" s="153"/>
      <c r="K20" s="153"/>
      <c r="L20" s="153"/>
      <c r="M20" s="152"/>
      <c r="N20" s="153"/>
      <c r="O20" s="129"/>
      <c r="P20" s="178"/>
      <c r="Q20" s="178"/>
      <c r="R20" s="156"/>
      <c r="S20" s="156"/>
      <c r="T20" s="156"/>
      <c r="U20" s="156"/>
      <c r="V20" s="12"/>
      <c r="W20" s="130"/>
    </row>
    <row r="21" spans="2:23" x14ac:dyDescent="0.25">
      <c r="B21" s="121"/>
      <c r="C21" s="122"/>
      <c r="D21" s="122"/>
      <c r="E21" s="122"/>
      <c r="F21" s="122"/>
      <c r="G21" s="122"/>
      <c r="H21" s="122"/>
      <c r="I21" s="122"/>
      <c r="J21" s="122"/>
      <c r="K21" s="122"/>
      <c r="L21" s="122"/>
      <c r="M21" s="122"/>
      <c r="N21" s="122"/>
      <c r="O21" s="122"/>
      <c r="P21" s="122"/>
      <c r="Q21" s="122"/>
      <c r="R21" s="122"/>
      <c r="S21" s="122"/>
      <c r="T21" s="122"/>
      <c r="U21" s="122"/>
      <c r="V21" s="121"/>
      <c r="W21" s="122"/>
    </row>
    <row r="22" spans="2:23" x14ac:dyDescent="0.25">
      <c r="B22" s="121"/>
      <c r="C22" s="122"/>
      <c r="D22" s="122"/>
      <c r="E22" s="122"/>
      <c r="F22" s="122"/>
      <c r="G22" s="122"/>
      <c r="H22" s="122"/>
      <c r="I22" s="122"/>
      <c r="J22" s="122"/>
      <c r="K22" s="122"/>
      <c r="L22" s="122"/>
      <c r="M22" s="122"/>
      <c r="N22" s="122"/>
      <c r="O22" s="122"/>
      <c r="P22" s="122"/>
      <c r="Q22" s="122"/>
      <c r="R22" s="122"/>
      <c r="S22" s="122"/>
      <c r="T22" s="122"/>
      <c r="U22" s="122"/>
      <c r="V22" s="121"/>
      <c r="W22" s="122"/>
    </row>
    <row r="23" spans="2:23" x14ac:dyDescent="0.25">
      <c r="B23" s="121"/>
      <c r="C23" s="122"/>
      <c r="D23" s="122"/>
      <c r="E23" s="122"/>
      <c r="F23" s="122"/>
      <c r="G23" s="122"/>
      <c r="H23" s="122"/>
      <c r="I23" s="122"/>
      <c r="J23" s="122"/>
      <c r="K23" s="122"/>
      <c r="L23" s="122"/>
      <c r="M23" s="122"/>
      <c r="N23" s="122"/>
      <c r="O23" s="122"/>
      <c r="P23" s="122"/>
      <c r="Q23" s="122"/>
      <c r="R23" s="122"/>
      <c r="S23" s="122"/>
      <c r="T23" s="122"/>
      <c r="U23" s="122"/>
      <c r="V23" s="121"/>
      <c r="W23" s="122"/>
    </row>
    <row r="24" spans="2:23" x14ac:dyDescent="0.25">
      <c r="B24" s="121"/>
      <c r="C24" s="122"/>
      <c r="D24" s="122"/>
      <c r="E24" s="122"/>
      <c r="F24" s="122"/>
      <c r="G24" s="122"/>
      <c r="H24" s="122"/>
      <c r="I24" s="122"/>
      <c r="J24" s="122"/>
      <c r="K24" s="122"/>
      <c r="L24" s="122"/>
      <c r="M24" s="122"/>
      <c r="N24" s="122"/>
      <c r="O24" s="122"/>
      <c r="P24" s="122"/>
      <c r="Q24" s="122"/>
      <c r="R24" s="122"/>
      <c r="S24" s="122"/>
      <c r="T24" s="122"/>
      <c r="U24" s="122"/>
      <c r="V24" s="121"/>
      <c r="W24" s="122"/>
    </row>
    <row r="25" spans="2:23" x14ac:dyDescent="0.25">
      <c r="B25" s="121"/>
      <c r="C25" s="122"/>
      <c r="D25" s="122"/>
      <c r="E25" s="122"/>
      <c r="F25" s="122"/>
      <c r="G25" s="122"/>
      <c r="H25" s="122"/>
      <c r="I25" s="122"/>
      <c r="J25" s="122"/>
      <c r="K25" s="122"/>
      <c r="L25" s="122"/>
      <c r="M25" s="122"/>
      <c r="N25" s="122"/>
      <c r="O25" s="122"/>
      <c r="P25" s="122"/>
      <c r="Q25" s="122"/>
      <c r="R25" s="122"/>
      <c r="S25" s="122"/>
      <c r="T25" s="122"/>
      <c r="U25" s="122"/>
      <c r="V25" s="121"/>
      <c r="W25" s="122"/>
    </row>
    <row r="26" spans="2:23" x14ac:dyDescent="0.25">
      <c r="B26" s="121"/>
      <c r="C26" s="122"/>
      <c r="D26" s="122"/>
      <c r="E26" s="122"/>
      <c r="F26" s="122"/>
      <c r="G26" s="122"/>
      <c r="H26" s="122"/>
      <c r="I26" s="122"/>
      <c r="J26" s="122"/>
      <c r="K26" s="122"/>
      <c r="L26" s="122"/>
      <c r="M26" s="122"/>
      <c r="N26" s="122"/>
      <c r="O26" s="122"/>
      <c r="P26" s="122"/>
      <c r="Q26" s="122"/>
      <c r="R26" s="122"/>
      <c r="S26" s="122"/>
      <c r="T26" s="122"/>
      <c r="U26" s="122"/>
      <c r="V26" s="121"/>
      <c r="W26" s="122"/>
    </row>
    <row r="27" spans="2:23" x14ac:dyDescent="0.25">
      <c r="B27" s="121"/>
      <c r="C27" s="122"/>
      <c r="D27" s="122"/>
      <c r="E27" s="122"/>
      <c r="F27" s="122"/>
      <c r="G27" s="122"/>
      <c r="H27" s="122"/>
      <c r="I27" s="122"/>
      <c r="J27" s="122"/>
      <c r="K27" s="122"/>
      <c r="L27" s="122"/>
      <c r="M27" s="122"/>
      <c r="N27" s="122"/>
      <c r="O27" s="122"/>
      <c r="P27" s="122"/>
      <c r="Q27" s="122"/>
      <c r="R27" s="122"/>
      <c r="S27" s="122"/>
      <c r="T27" s="122"/>
      <c r="U27" s="122"/>
      <c r="V27" s="121"/>
      <c r="W27" s="122"/>
    </row>
    <row r="28" spans="2:23" x14ac:dyDescent="0.25">
      <c r="B28" s="121"/>
      <c r="C28" s="122"/>
      <c r="D28" s="122"/>
      <c r="E28" s="122"/>
      <c r="F28" s="122"/>
      <c r="G28" s="122"/>
      <c r="H28" s="122"/>
      <c r="I28" s="122"/>
      <c r="J28" s="122"/>
      <c r="K28" s="122"/>
      <c r="L28" s="122"/>
      <c r="M28" s="122"/>
      <c r="N28" s="122"/>
      <c r="O28" s="122"/>
      <c r="P28" s="122"/>
      <c r="Q28" s="122"/>
      <c r="R28" s="122"/>
      <c r="S28" s="122"/>
      <c r="T28" s="122"/>
      <c r="U28" s="122"/>
      <c r="V28" s="121"/>
      <c r="W28" s="122"/>
    </row>
    <row r="29" spans="2:23" x14ac:dyDescent="0.25">
      <c r="B29" s="121"/>
      <c r="C29" s="122"/>
      <c r="D29" s="122"/>
      <c r="E29" s="122"/>
      <c r="F29" s="122"/>
      <c r="G29" s="122"/>
      <c r="H29" s="122"/>
      <c r="I29" s="122"/>
      <c r="J29" s="122"/>
      <c r="K29" s="122"/>
      <c r="L29" s="122"/>
      <c r="M29" s="122"/>
      <c r="N29" s="122"/>
      <c r="O29" s="122"/>
      <c r="P29" s="122"/>
      <c r="Q29" s="122"/>
      <c r="R29" s="122"/>
      <c r="S29" s="122"/>
      <c r="T29" s="122"/>
      <c r="U29" s="122"/>
      <c r="V29" s="121"/>
      <c r="W29" s="122"/>
    </row>
    <row r="30" spans="2:23" x14ac:dyDescent="0.25">
      <c r="B30" s="121"/>
      <c r="C30" s="122"/>
      <c r="D30" s="122"/>
      <c r="E30" s="122"/>
      <c r="F30" s="122"/>
      <c r="G30" s="122"/>
      <c r="H30" s="122"/>
      <c r="I30" s="122"/>
      <c r="J30" s="122"/>
      <c r="K30" s="122"/>
      <c r="L30" s="122"/>
      <c r="M30" s="122"/>
      <c r="N30" s="122"/>
      <c r="O30" s="122"/>
      <c r="P30" s="122"/>
      <c r="Q30" s="122"/>
      <c r="R30" s="122"/>
      <c r="S30" s="122"/>
      <c r="T30" s="122"/>
      <c r="U30" s="122"/>
      <c r="V30" s="121"/>
      <c r="W30" s="122"/>
    </row>
    <row r="31" spans="2:23" x14ac:dyDescent="0.25">
      <c r="B31" s="121"/>
      <c r="C31" s="122"/>
      <c r="D31" s="122"/>
      <c r="E31" s="122"/>
      <c r="F31" s="122"/>
      <c r="G31" s="122"/>
      <c r="H31" s="122"/>
      <c r="I31" s="122"/>
      <c r="J31" s="122"/>
      <c r="K31" s="122"/>
      <c r="L31" s="122"/>
      <c r="M31" s="122"/>
      <c r="N31" s="122"/>
      <c r="O31" s="122"/>
      <c r="P31" s="122"/>
      <c r="Q31" s="122"/>
      <c r="R31" s="122"/>
      <c r="S31" s="122"/>
      <c r="T31" s="122"/>
      <c r="U31" s="122"/>
      <c r="V31" s="121"/>
      <c r="W31" s="122"/>
    </row>
    <row r="32" spans="2:23" x14ac:dyDescent="0.25">
      <c r="B32" s="121"/>
      <c r="C32" s="122"/>
      <c r="D32" s="122"/>
      <c r="E32" s="122"/>
      <c r="F32" s="122"/>
      <c r="G32" s="122"/>
      <c r="H32" s="122"/>
      <c r="I32" s="122"/>
      <c r="J32" s="122"/>
      <c r="K32" s="122"/>
      <c r="L32" s="122"/>
      <c r="M32" s="122"/>
      <c r="N32" s="122"/>
      <c r="O32" s="122"/>
      <c r="P32" s="122"/>
      <c r="Q32" s="122"/>
      <c r="R32" s="122"/>
      <c r="S32" s="122"/>
      <c r="T32" s="122"/>
      <c r="U32" s="122"/>
      <c r="V32" s="121"/>
      <c r="W32" s="122"/>
    </row>
    <row r="33" spans="2:23" x14ac:dyDescent="0.25">
      <c r="B33" s="121"/>
      <c r="C33" s="122"/>
      <c r="D33" s="122"/>
      <c r="E33" s="122"/>
      <c r="F33" s="122"/>
      <c r="G33" s="122"/>
      <c r="H33" s="122"/>
      <c r="I33" s="122"/>
      <c r="J33" s="122"/>
      <c r="K33" s="122"/>
      <c r="L33" s="122"/>
      <c r="M33" s="122"/>
      <c r="N33" s="122"/>
      <c r="O33" s="122"/>
      <c r="P33" s="122"/>
      <c r="Q33" s="122"/>
      <c r="R33" s="122"/>
      <c r="S33" s="122"/>
      <c r="T33" s="122"/>
      <c r="U33" s="122"/>
      <c r="V33" s="121"/>
      <c r="W33" s="122"/>
    </row>
    <row r="34" spans="2:23" x14ac:dyDescent="0.25">
      <c r="B34" s="121"/>
      <c r="C34" s="122"/>
      <c r="D34" s="122"/>
      <c r="E34" s="122"/>
      <c r="F34" s="122"/>
      <c r="G34" s="122"/>
      <c r="H34" s="122"/>
      <c r="I34" s="122"/>
      <c r="J34" s="122"/>
      <c r="K34" s="122"/>
      <c r="L34" s="122"/>
      <c r="M34" s="122"/>
      <c r="N34" s="122"/>
      <c r="O34" s="122"/>
      <c r="P34" s="122"/>
      <c r="Q34" s="122"/>
      <c r="R34" s="122"/>
      <c r="S34" s="122"/>
      <c r="T34" s="122"/>
      <c r="U34" s="122"/>
      <c r="V34" s="121"/>
      <c r="W34" s="122"/>
    </row>
    <row r="35" spans="2:23" x14ac:dyDescent="0.25">
      <c r="B35" s="121"/>
      <c r="C35" s="122"/>
      <c r="D35" s="122"/>
      <c r="E35" s="122"/>
      <c r="F35" s="122"/>
      <c r="G35" s="122"/>
      <c r="H35" s="122"/>
      <c r="I35" s="122"/>
      <c r="J35" s="122"/>
      <c r="K35" s="122"/>
      <c r="L35" s="122"/>
      <c r="M35" s="122"/>
      <c r="N35" s="122"/>
      <c r="O35" s="122"/>
      <c r="P35" s="122"/>
      <c r="Q35" s="122"/>
      <c r="R35" s="122"/>
      <c r="S35" s="122"/>
      <c r="T35" s="122"/>
      <c r="U35" s="122"/>
      <c r="V35" s="121"/>
      <c r="W35" s="122"/>
    </row>
    <row r="36" spans="2:23" x14ac:dyDescent="0.25">
      <c r="B36" s="121"/>
      <c r="C36" s="122"/>
      <c r="D36" s="122"/>
      <c r="E36" s="122"/>
      <c r="F36" s="122"/>
      <c r="G36" s="122"/>
      <c r="H36" s="122"/>
      <c r="I36" s="122"/>
      <c r="J36" s="122"/>
      <c r="K36" s="122"/>
      <c r="L36" s="122"/>
      <c r="M36" s="122"/>
      <c r="N36" s="122"/>
      <c r="O36" s="122"/>
      <c r="P36" s="122"/>
      <c r="Q36" s="122"/>
      <c r="R36" s="122"/>
      <c r="S36" s="122"/>
      <c r="T36" s="122"/>
      <c r="U36" s="122"/>
      <c r="V36" s="121"/>
      <c r="W36" s="122"/>
    </row>
    <row r="37" spans="2:23" x14ac:dyDescent="0.25">
      <c r="B37" s="121"/>
      <c r="C37" s="122"/>
      <c r="D37" s="122"/>
      <c r="E37" s="122"/>
      <c r="F37" s="122"/>
      <c r="G37" s="122"/>
      <c r="H37" s="122"/>
      <c r="I37" s="122"/>
      <c r="J37" s="122"/>
      <c r="K37" s="122"/>
      <c r="L37" s="122"/>
      <c r="M37" s="122"/>
      <c r="N37" s="122"/>
      <c r="O37" s="122"/>
      <c r="P37" s="122"/>
      <c r="Q37" s="122"/>
      <c r="R37" s="122"/>
      <c r="S37" s="122"/>
      <c r="T37" s="122"/>
      <c r="U37" s="122"/>
      <c r="V37" s="121"/>
      <c r="W37" s="122"/>
    </row>
    <row r="38" spans="2:23" x14ac:dyDescent="0.25">
      <c r="B38" s="121"/>
      <c r="C38" s="122"/>
      <c r="D38" s="122"/>
      <c r="E38" s="122"/>
      <c r="F38" s="122"/>
      <c r="G38" s="122"/>
      <c r="H38" s="122"/>
      <c r="I38" s="122"/>
      <c r="J38" s="122"/>
      <c r="K38" s="122"/>
      <c r="L38" s="122"/>
      <c r="M38" s="122"/>
      <c r="N38" s="122"/>
      <c r="O38" s="122"/>
      <c r="P38" s="122"/>
      <c r="Q38" s="122"/>
      <c r="R38" s="122"/>
      <c r="S38" s="122"/>
      <c r="T38" s="122"/>
      <c r="U38" s="122"/>
      <c r="V38" s="121"/>
      <c r="W38" s="122"/>
    </row>
    <row r="39" spans="2:23" x14ac:dyDescent="0.25">
      <c r="B39" s="121"/>
      <c r="C39" s="122"/>
      <c r="D39" s="122"/>
      <c r="E39" s="122"/>
      <c r="F39" s="122"/>
      <c r="G39" s="122"/>
      <c r="H39" s="122"/>
      <c r="I39" s="122"/>
      <c r="J39" s="122"/>
      <c r="K39" s="122"/>
      <c r="L39" s="122"/>
      <c r="M39" s="122"/>
      <c r="N39" s="122"/>
      <c r="O39" s="122"/>
      <c r="P39" s="122"/>
      <c r="Q39" s="122"/>
      <c r="R39" s="122"/>
      <c r="S39" s="122"/>
      <c r="T39" s="122"/>
      <c r="U39" s="122"/>
      <c r="V39" s="121"/>
      <c r="W39" s="122"/>
    </row>
    <row r="40" spans="2:23" x14ac:dyDescent="0.25">
      <c r="B40" s="121"/>
      <c r="C40" s="122"/>
      <c r="D40" s="122"/>
      <c r="E40" s="122"/>
      <c r="F40" s="122"/>
      <c r="G40" s="122"/>
      <c r="H40" s="122"/>
      <c r="I40" s="122"/>
      <c r="J40" s="122"/>
      <c r="K40" s="122"/>
      <c r="L40" s="122"/>
      <c r="M40" s="122"/>
      <c r="N40" s="122"/>
      <c r="O40" s="122"/>
      <c r="P40" s="122"/>
      <c r="Q40" s="122"/>
      <c r="R40" s="122"/>
      <c r="S40" s="122"/>
      <c r="T40" s="122"/>
      <c r="U40" s="122"/>
      <c r="V40" s="121"/>
      <c r="W40" s="122"/>
    </row>
    <row r="41" spans="2:23" x14ac:dyDescent="0.25">
      <c r="B41" s="121"/>
      <c r="C41" s="122"/>
      <c r="D41" s="122"/>
      <c r="E41" s="122"/>
      <c r="F41" s="122"/>
      <c r="G41" s="122"/>
      <c r="H41" s="122"/>
      <c r="I41" s="122"/>
      <c r="J41" s="122"/>
      <c r="K41" s="122"/>
      <c r="L41" s="122"/>
      <c r="M41" s="122"/>
      <c r="N41" s="122"/>
      <c r="O41" s="122"/>
      <c r="P41" s="122"/>
      <c r="Q41" s="122"/>
      <c r="R41" s="122"/>
      <c r="S41" s="122"/>
      <c r="T41" s="122"/>
      <c r="U41" s="122"/>
      <c r="V41" s="121"/>
      <c r="W41" s="122"/>
    </row>
    <row r="42" spans="2:23" x14ac:dyDescent="0.25">
      <c r="B42" s="121"/>
      <c r="C42" s="122"/>
      <c r="D42" s="122"/>
      <c r="E42" s="122"/>
      <c r="F42" s="122"/>
      <c r="G42" s="122"/>
      <c r="H42" s="122"/>
      <c r="I42" s="122"/>
      <c r="J42" s="122"/>
      <c r="K42" s="122"/>
      <c r="L42" s="122"/>
      <c r="M42" s="122"/>
      <c r="N42" s="122"/>
      <c r="O42" s="122"/>
      <c r="P42" s="122"/>
      <c r="Q42" s="122"/>
      <c r="R42" s="122"/>
      <c r="S42" s="122"/>
      <c r="T42" s="122"/>
      <c r="U42" s="122"/>
      <c r="V42" s="121"/>
      <c r="W42" s="122"/>
    </row>
    <row r="43" spans="2:23" x14ac:dyDescent="0.25">
      <c r="B43" s="121"/>
      <c r="C43" s="122"/>
      <c r="D43" s="122"/>
      <c r="E43" s="122"/>
      <c r="F43" s="122"/>
      <c r="G43" s="122"/>
      <c r="H43" s="122"/>
      <c r="I43" s="122"/>
      <c r="J43" s="122"/>
      <c r="K43" s="122"/>
      <c r="L43" s="122"/>
      <c r="M43" s="122"/>
      <c r="N43" s="122"/>
      <c r="O43" s="122"/>
      <c r="P43" s="122"/>
      <c r="Q43" s="122"/>
      <c r="R43" s="122"/>
      <c r="S43" s="122"/>
      <c r="T43" s="122"/>
      <c r="U43" s="122"/>
      <c r="V43" s="121"/>
      <c r="W43" s="122"/>
    </row>
    <row r="44" spans="2:23" x14ac:dyDescent="0.25">
      <c r="B44" s="121"/>
      <c r="C44" s="122"/>
      <c r="D44" s="122"/>
      <c r="E44" s="122"/>
      <c r="F44" s="122"/>
      <c r="G44" s="122"/>
      <c r="H44" s="122"/>
      <c r="I44" s="122"/>
      <c r="J44" s="122"/>
      <c r="K44" s="122"/>
      <c r="L44" s="122"/>
      <c r="M44" s="122"/>
      <c r="N44" s="122"/>
      <c r="O44" s="122"/>
      <c r="P44" s="122"/>
      <c r="Q44" s="122"/>
      <c r="R44" s="122"/>
      <c r="S44" s="122"/>
      <c r="T44" s="122"/>
      <c r="U44" s="122"/>
      <c r="V44" s="121"/>
      <c r="W44" s="122"/>
    </row>
    <row r="45" spans="2:23" x14ac:dyDescent="0.25">
      <c r="B45" s="121"/>
      <c r="C45" s="122"/>
      <c r="D45" s="122"/>
      <c r="E45" s="122"/>
      <c r="F45" s="122"/>
      <c r="G45" s="122"/>
      <c r="H45" s="122"/>
      <c r="I45" s="122"/>
      <c r="J45" s="122"/>
      <c r="K45" s="122"/>
      <c r="L45" s="122"/>
      <c r="M45" s="122"/>
      <c r="N45" s="122"/>
      <c r="O45" s="122"/>
      <c r="P45" s="122"/>
      <c r="Q45" s="122"/>
      <c r="R45" s="122"/>
      <c r="S45" s="122"/>
      <c r="T45" s="122"/>
      <c r="U45" s="122"/>
      <c r="V45" s="121"/>
      <c r="W45" s="122"/>
    </row>
    <row r="46" spans="2:23" x14ac:dyDescent="0.25">
      <c r="B46" s="121"/>
      <c r="C46" s="122"/>
      <c r="D46" s="122"/>
      <c r="E46" s="122"/>
      <c r="F46" s="122"/>
      <c r="G46" s="122"/>
      <c r="H46" s="122"/>
      <c r="I46" s="122"/>
      <c r="J46" s="122"/>
      <c r="K46" s="122"/>
      <c r="L46" s="122"/>
      <c r="M46" s="122"/>
      <c r="N46" s="122"/>
      <c r="O46" s="122"/>
      <c r="P46" s="122"/>
      <c r="Q46" s="122"/>
      <c r="R46" s="122"/>
      <c r="S46" s="122"/>
      <c r="T46" s="122"/>
      <c r="U46" s="122"/>
      <c r="V46" s="121"/>
      <c r="W46" s="122"/>
    </row>
    <row r="47" spans="2:23" x14ac:dyDescent="0.25">
      <c r="B47" s="121"/>
      <c r="C47" s="122"/>
      <c r="D47" s="122"/>
      <c r="E47" s="122"/>
      <c r="F47" s="122"/>
      <c r="G47" s="122"/>
      <c r="H47" s="122"/>
      <c r="I47" s="122"/>
      <c r="J47" s="122"/>
      <c r="K47" s="122"/>
      <c r="L47" s="122"/>
      <c r="M47" s="122"/>
      <c r="N47" s="122"/>
      <c r="O47" s="122"/>
      <c r="P47" s="122"/>
      <c r="Q47" s="122"/>
      <c r="R47" s="122"/>
      <c r="S47" s="122"/>
      <c r="T47" s="122"/>
      <c r="U47" s="122"/>
      <c r="V47" s="121"/>
      <c r="W47" s="122"/>
    </row>
    <row r="48" spans="2:23" x14ac:dyDescent="0.25">
      <c r="B48" s="121"/>
      <c r="C48" s="122"/>
      <c r="D48" s="122"/>
      <c r="E48" s="122"/>
      <c r="F48" s="122"/>
      <c r="G48" s="122"/>
      <c r="H48" s="122"/>
      <c r="I48" s="122"/>
      <c r="J48" s="122"/>
      <c r="K48" s="122"/>
      <c r="L48" s="122"/>
      <c r="M48" s="122"/>
      <c r="N48" s="122"/>
      <c r="O48" s="122"/>
      <c r="P48" s="122"/>
      <c r="Q48" s="122"/>
      <c r="R48" s="122"/>
      <c r="S48" s="122"/>
      <c r="T48" s="122"/>
      <c r="U48" s="122"/>
      <c r="V48" s="121"/>
      <c r="W48" s="122"/>
    </row>
    <row r="49" spans="2:23" x14ac:dyDescent="0.25">
      <c r="B49" s="121"/>
      <c r="C49" s="122"/>
      <c r="D49" s="122"/>
      <c r="E49" s="122"/>
      <c r="F49" s="122"/>
      <c r="G49" s="122"/>
      <c r="H49" s="122"/>
      <c r="I49" s="122"/>
      <c r="J49" s="122"/>
      <c r="K49" s="122"/>
      <c r="L49" s="122"/>
      <c r="M49" s="122"/>
      <c r="N49" s="122"/>
      <c r="O49" s="122"/>
      <c r="P49" s="122"/>
      <c r="Q49" s="122"/>
      <c r="R49" s="122"/>
      <c r="S49" s="122"/>
      <c r="T49" s="122"/>
      <c r="U49" s="122"/>
      <c r="V49" s="121"/>
      <c r="W49" s="122"/>
    </row>
    <row r="50" spans="2:23" x14ac:dyDescent="0.25">
      <c r="B50" s="121"/>
      <c r="C50" s="122"/>
      <c r="D50" s="122"/>
      <c r="E50" s="122"/>
      <c r="F50" s="122"/>
      <c r="G50" s="122"/>
      <c r="H50" s="122"/>
      <c r="I50" s="122"/>
      <c r="J50" s="122"/>
      <c r="K50" s="122"/>
      <c r="L50" s="122"/>
      <c r="M50" s="122"/>
      <c r="N50" s="122"/>
      <c r="O50" s="122"/>
      <c r="P50" s="122"/>
      <c r="Q50" s="122"/>
      <c r="R50" s="122"/>
      <c r="S50" s="122"/>
      <c r="T50" s="122"/>
      <c r="U50" s="122"/>
      <c r="V50" s="121"/>
      <c r="W50" s="122"/>
    </row>
    <row r="51" spans="2:23" x14ac:dyDescent="0.25">
      <c r="B51" s="121"/>
      <c r="C51" s="122"/>
      <c r="D51" s="122"/>
      <c r="E51" s="122"/>
      <c r="F51" s="122"/>
      <c r="G51" s="122"/>
      <c r="H51" s="122"/>
      <c r="I51" s="122"/>
      <c r="J51" s="122"/>
      <c r="K51" s="122"/>
      <c r="L51" s="122"/>
      <c r="M51" s="122"/>
      <c r="N51" s="122"/>
      <c r="O51" s="122"/>
      <c r="P51" s="122"/>
      <c r="Q51" s="122"/>
      <c r="R51" s="122"/>
      <c r="S51" s="122"/>
      <c r="T51" s="122"/>
      <c r="U51" s="122"/>
      <c r="V51" s="121"/>
      <c r="W51" s="122"/>
    </row>
    <row r="52" spans="2:23" x14ac:dyDescent="0.25">
      <c r="B52" s="121"/>
      <c r="C52" s="122"/>
      <c r="D52" s="122"/>
      <c r="E52" s="122"/>
      <c r="F52" s="122"/>
      <c r="G52" s="122"/>
      <c r="H52" s="122"/>
      <c r="I52" s="122"/>
      <c r="J52" s="122"/>
      <c r="K52" s="122"/>
      <c r="L52" s="122"/>
      <c r="M52" s="122"/>
      <c r="N52" s="122"/>
      <c r="O52" s="122"/>
      <c r="P52" s="122"/>
      <c r="Q52" s="122"/>
      <c r="R52" s="122"/>
      <c r="S52" s="122"/>
      <c r="T52" s="122"/>
      <c r="U52" s="122"/>
      <c r="V52" s="121"/>
      <c r="W52" s="122"/>
    </row>
    <row r="53" spans="2:23" x14ac:dyDescent="0.25">
      <c r="B53" s="121"/>
      <c r="C53" s="122"/>
      <c r="D53" s="122"/>
      <c r="E53" s="122"/>
      <c r="F53" s="122"/>
      <c r="G53" s="122"/>
      <c r="H53" s="122"/>
      <c r="I53" s="122"/>
      <c r="J53" s="122"/>
      <c r="K53" s="122"/>
      <c r="L53" s="122"/>
      <c r="M53" s="122"/>
      <c r="N53" s="122"/>
      <c r="O53" s="122"/>
      <c r="P53" s="122"/>
      <c r="Q53" s="122"/>
      <c r="R53" s="122"/>
      <c r="S53" s="122"/>
      <c r="T53" s="122"/>
      <c r="U53" s="122"/>
      <c r="V53" s="121"/>
      <c r="W53" s="122"/>
    </row>
    <row r="54" spans="2:23" x14ac:dyDescent="0.25">
      <c r="B54" s="121"/>
      <c r="C54" s="122"/>
      <c r="D54" s="122"/>
      <c r="E54" s="122"/>
      <c r="F54" s="122"/>
      <c r="G54" s="122"/>
      <c r="H54" s="122"/>
      <c r="I54" s="122"/>
      <c r="J54" s="122"/>
      <c r="K54" s="122"/>
      <c r="L54" s="122"/>
      <c r="M54" s="122"/>
      <c r="N54" s="122"/>
      <c r="O54" s="122"/>
      <c r="P54" s="122"/>
      <c r="Q54" s="122"/>
      <c r="R54" s="122"/>
      <c r="S54" s="122"/>
      <c r="T54" s="122"/>
      <c r="U54" s="122"/>
      <c r="V54" s="121"/>
      <c r="W54" s="122"/>
    </row>
    <row r="55" spans="2:23" x14ac:dyDescent="0.25">
      <c r="B55" s="121"/>
      <c r="C55" s="122"/>
      <c r="D55" s="122"/>
      <c r="E55" s="122"/>
      <c r="F55" s="122"/>
      <c r="G55" s="122"/>
      <c r="H55" s="122"/>
      <c r="I55" s="122"/>
      <c r="J55" s="122"/>
      <c r="K55" s="122"/>
      <c r="L55" s="122"/>
      <c r="M55" s="122"/>
      <c r="N55" s="122"/>
      <c r="O55" s="122"/>
      <c r="P55" s="122"/>
      <c r="Q55" s="122"/>
      <c r="R55" s="122"/>
      <c r="S55" s="122"/>
      <c r="T55" s="122"/>
      <c r="U55" s="122"/>
      <c r="V55" s="121"/>
      <c r="W55" s="122"/>
    </row>
    <row r="56" spans="2:23" x14ac:dyDescent="0.25">
      <c r="B56" s="121"/>
      <c r="C56" s="122"/>
      <c r="D56" s="122"/>
      <c r="E56" s="122"/>
      <c r="F56" s="122"/>
      <c r="G56" s="122"/>
      <c r="H56" s="122"/>
      <c r="I56" s="122"/>
      <c r="J56" s="122"/>
      <c r="K56" s="122"/>
      <c r="L56" s="122"/>
      <c r="M56" s="122"/>
      <c r="N56" s="122"/>
      <c r="O56" s="122"/>
      <c r="P56" s="122"/>
      <c r="Q56" s="122"/>
      <c r="R56" s="122"/>
      <c r="S56" s="122"/>
      <c r="T56" s="122"/>
      <c r="U56" s="122"/>
      <c r="V56" s="121"/>
      <c r="W56" s="122"/>
    </row>
    <row r="57" spans="2:23" x14ac:dyDescent="0.25">
      <c r="B57" s="121"/>
      <c r="C57" s="122"/>
      <c r="D57" s="122"/>
      <c r="E57" s="122"/>
      <c r="F57" s="122"/>
      <c r="G57" s="122"/>
      <c r="H57" s="122"/>
      <c r="I57" s="122"/>
      <c r="J57" s="122"/>
      <c r="K57" s="122"/>
      <c r="L57" s="122"/>
      <c r="M57" s="122"/>
      <c r="N57" s="122"/>
      <c r="O57" s="122"/>
      <c r="P57" s="122"/>
      <c r="Q57" s="122"/>
      <c r="R57" s="122"/>
      <c r="S57" s="122"/>
      <c r="T57" s="122"/>
      <c r="U57" s="122"/>
      <c r="V57" s="121"/>
      <c r="W57" s="122"/>
    </row>
    <row r="58" spans="2:23" x14ac:dyDescent="0.25">
      <c r="B58" s="121"/>
      <c r="C58" s="122"/>
      <c r="D58" s="122"/>
      <c r="E58" s="122"/>
      <c r="F58" s="122"/>
      <c r="G58" s="122"/>
      <c r="H58" s="122"/>
      <c r="I58" s="122"/>
      <c r="J58" s="122"/>
      <c r="K58" s="122"/>
      <c r="L58" s="122"/>
      <c r="M58" s="122"/>
      <c r="N58" s="122"/>
      <c r="O58" s="122"/>
      <c r="P58" s="122"/>
      <c r="Q58" s="122"/>
      <c r="R58" s="122"/>
      <c r="S58" s="122"/>
      <c r="T58" s="122"/>
      <c r="U58" s="122"/>
      <c r="V58" s="121"/>
      <c r="W58" s="122"/>
    </row>
    <row r="59" spans="2:23" x14ac:dyDescent="0.25">
      <c r="W59" s="122"/>
    </row>
    <row r="60" spans="2:23" x14ac:dyDescent="0.25">
      <c r="W60" s="122"/>
    </row>
    <row r="61" spans="2:23" x14ac:dyDescent="0.25">
      <c r="W61" s="122"/>
    </row>
    <row r="62" spans="2:23" x14ac:dyDescent="0.25">
      <c r="W62" s="122"/>
    </row>
    <row r="63" spans="2:23" x14ac:dyDescent="0.25">
      <c r="W63" s="122"/>
    </row>
    <row r="64" spans="2:23" x14ac:dyDescent="0.25">
      <c r="W64" s="122"/>
    </row>
  </sheetData>
  <dataValidations count="1">
    <dataValidation type="custom" operator="greaterThanOrEqual" allowBlank="1" showInputMessage="1" showErrorMessage="1" error="This cell only accepts a number of &quot;NA&quot;_x000a_" sqref="O8:O14 E8:I12 J8:N13 P8:U13">
      <formula1>OR(AND(ISNUMBER(E8), E8&gt;=0), E8 ="NA")</formula1>
    </dataValidation>
  </dataValidations>
  <pageMargins left="0.7" right="0.7" top="0.75" bottom="0.75" header="0.3" footer="0.3"/>
  <pageSetup paperSize="5" scale="4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97"/>
  <sheetViews>
    <sheetView zoomScale="60" zoomScaleNormal="60" zoomScaleSheetLayoutView="70" zoomScalePageLayoutView="20" workbookViewId="0">
      <selection activeCell="C4" sqref="C4"/>
    </sheetView>
  </sheetViews>
  <sheetFormatPr defaultColWidth="9.140625" defaultRowHeight="15" outlineLevelCol="1" x14ac:dyDescent="0.25"/>
  <cols>
    <col min="1" max="1" width="5.5703125" style="8" customWidth="1"/>
    <col min="2" max="2" width="32.85546875" style="8" customWidth="1"/>
    <col min="3" max="3" width="41.140625" style="1" bestFit="1" customWidth="1"/>
    <col min="4" max="4" width="12.140625" style="8" customWidth="1"/>
    <col min="5" max="5" width="88.140625" style="8" bestFit="1" customWidth="1"/>
    <col min="6" max="6" width="45.85546875" style="8" customWidth="1"/>
    <col min="7" max="10" width="9.42578125" style="8" customWidth="1"/>
    <col min="11" max="11" width="10.140625" style="8" customWidth="1"/>
    <col min="12" max="14" width="9.140625" style="8"/>
    <col min="15" max="19" width="9.140625" style="8" customWidth="1"/>
    <col min="20" max="27" width="9.140625" style="8" customWidth="1" outlineLevel="1"/>
    <col min="28" max="28" width="66.140625" style="1" customWidth="1"/>
    <col min="29" max="29" width="52.140625" style="8" customWidth="1"/>
    <col min="30" max="16384" width="9.140625" style="8"/>
  </cols>
  <sheetData>
    <row r="1" spans="1:29" ht="15.75" thickBot="1" x14ac:dyDescent="0.3"/>
    <row r="2" spans="1:29" x14ac:dyDescent="0.25">
      <c r="B2" s="14" t="s">
        <v>46</v>
      </c>
      <c r="C2" s="19" t="str">
        <f>IF('Quarterly Submission Guide'!$D$20 = "", "",'Quarterly Submission Guide'!$D$20)</f>
        <v>Bear Valley Electric Service, Inc.</v>
      </c>
      <c r="D2" s="59" t="s">
        <v>51</v>
      </c>
    </row>
    <row r="3" spans="1:29" x14ac:dyDescent="0.25">
      <c r="B3" s="15" t="s">
        <v>52</v>
      </c>
      <c r="C3" s="13">
        <v>7.1</v>
      </c>
      <c r="D3" s="60" t="s">
        <v>53</v>
      </c>
    </row>
    <row r="4" spans="1:29" ht="15.75" thickBot="1" x14ac:dyDescent="0.3">
      <c r="B4" s="16" t="s">
        <v>50</v>
      </c>
      <c r="C4" s="30">
        <v>44769</v>
      </c>
      <c r="D4" s="58" t="s">
        <v>248</v>
      </c>
    </row>
    <row r="5" spans="1:29" x14ac:dyDescent="0.25">
      <c r="B5" s="1"/>
      <c r="C5" s="8"/>
      <c r="G5" s="42" t="s">
        <v>249</v>
      </c>
      <c r="H5" s="42"/>
      <c r="I5" s="42"/>
      <c r="J5" s="42"/>
      <c r="K5" s="42"/>
      <c r="L5" s="42"/>
      <c r="M5" s="42"/>
      <c r="N5" s="42"/>
      <c r="O5" s="42"/>
      <c r="P5" s="42"/>
      <c r="Q5" s="42"/>
      <c r="R5" s="42"/>
      <c r="S5" s="42"/>
      <c r="T5" s="42"/>
      <c r="U5" s="42"/>
      <c r="V5" s="43" t="s">
        <v>250</v>
      </c>
      <c r="W5" s="43"/>
      <c r="X5" s="43"/>
      <c r="Y5" s="43"/>
      <c r="Z5" s="43"/>
      <c r="AA5" s="43"/>
    </row>
    <row r="6" spans="1:29" ht="18" customHeight="1" x14ac:dyDescent="0.25">
      <c r="B6" s="141" t="s">
        <v>251</v>
      </c>
      <c r="C6" s="2"/>
      <c r="D6" s="2"/>
      <c r="F6" s="2"/>
      <c r="G6" s="2"/>
      <c r="H6" s="2"/>
      <c r="I6" s="2"/>
      <c r="J6" s="2"/>
      <c r="K6" s="2"/>
      <c r="L6" s="4">
        <v>1</v>
      </c>
      <c r="M6" s="4">
        <v>2</v>
      </c>
      <c r="N6" s="4">
        <v>3</v>
      </c>
      <c r="O6" s="4">
        <v>4</v>
      </c>
      <c r="P6" s="4">
        <v>1</v>
      </c>
      <c r="Q6" s="4">
        <v>2</v>
      </c>
      <c r="R6" s="4">
        <v>3</v>
      </c>
      <c r="S6" s="4">
        <v>4</v>
      </c>
      <c r="T6" s="4">
        <v>1</v>
      </c>
      <c r="U6" s="4">
        <v>2</v>
      </c>
      <c r="V6" s="4">
        <v>3</v>
      </c>
      <c r="W6" s="4">
        <v>4</v>
      </c>
      <c r="X6" s="4">
        <v>1</v>
      </c>
      <c r="Y6" s="4">
        <v>2</v>
      </c>
      <c r="Z6" s="4">
        <v>3</v>
      </c>
      <c r="AA6" s="4">
        <v>4</v>
      </c>
      <c r="AB6" s="7"/>
      <c r="AC6" s="2"/>
    </row>
    <row r="7" spans="1:29" x14ac:dyDescent="0.25">
      <c r="B7" s="5" t="s">
        <v>252</v>
      </c>
      <c r="C7" s="5" t="s">
        <v>253</v>
      </c>
      <c r="D7" s="6" t="s">
        <v>57</v>
      </c>
      <c r="E7" s="6" t="s">
        <v>254</v>
      </c>
      <c r="F7" s="6" t="s">
        <v>255</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6">
        <v>2023</v>
      </c>
      <c r="Y7" s="6">
        <v>2023</v>
      </c>
      <c r="Z7" s="6">
        <v>2023</v>
      </c>
      <c r="AA7" s="6">
        <v>2023</v>
      </c>
      <c r="AB7" s="5" t="s">
        <v>59</v>
      </c>
      <c r="AC7" s="6" t="s">
        <v>60</v>
      </c>
    </row>
    <row r="8" spans="1:29" ht="30" x14ac:dyDescent="0.25">
      <c r="A8" s="8" t="s">
        <v>256</v>
      </c>
      <c r="B8" s="8" t="s">
        <v>257</v>
      </c>
      <c r="C8" s="37" t="s">
        <v>258</v>
      </c>
      <c r="D8" s="9" t="s">
        <v>62</v>
      </c>
      <c r="E8" s="12" t="s">
        <v>259</v>
      </c>
      <c r="F8" s="126" t="s">
        <v>0</v>
      </c>
      <c r="G8" s="123" t="s">
        <v>1080</v>
      </c>
      <c r="H8" s="123">
        <v>13</v>
      </c>
      <c r="I8" s="123">
        <v>4</v>
      </c>
      <c r="J8" s="123">
        <v>2</v>
      </c>
      <c r="K8" s="123">
        <v>3</v>
      </c>
      <c r="L8" s="151">
        <v>2</v>
      </c>
      <c r="M8" s="151">
        <v>0</v>
      </c>
      <c r="N8" s="151">
        <v>0</v>
      </c>
      <c r="O8" s="151">
        <v>0</v>
      </c>
      <c r="P8" s="179">
        <v>0</v>
      </c>
      <c r="Q8" s="124">
        <v>0</v>
      </c>
      <c r="R8" s="179">
        <v>1</v>
      </c>
      <c r="S8" s="179">
        <v>1</v>
      </c>
      <c r="T8" s="179">
        <v>3</v>
      </c>
      <c r="U8" s="179">
        <v>0</v>
      </c>
      <c r="V8" s="179" cm="1">
        <f t="array" ref="V8">AVERAGE(($H8:$K8)/4,$L8,$M8,$N8,$O8,$P8,$Q8,$R8,$S8,$T8,$U8)</f>
        <v>0.8928571428571429</v>
      </c>
      <c r="W8" s="179" cm="1">
        <f t="array" ref="W8">AVERAGE(($H8:$K8)/4,$L8,$M8,$N8,$O8,$P8,$Q8,$R8,$S8,$T8,$U8)</f>
        <v>0.8928571428571429</v>
      </c>
      <c r="X8" s="179" cm="1">
        <f t="array" ref="X8">AVERAGE(($H8:$K8)/4,$L8,$M8,$N8,$O8,$P8,$Q8,$R8,$S8,$T8,$U8)</f>
        <v>0.8928571428571429</v>
      </c>
      <c r="Y8" s="179" cm="1">
        <f t="array" ref="Y8">AVERAGE(($H8:$K8)/4,$L8,$M8,$N8,$O8,$P8,$Q8,$R8,$S8,$T8,$U8)</f>
        <v>0.8928571428571429</v>
      </c>
      <c r="Z8" s="179" cm="1">
        <f t="array" ref="Z8">AVERAGE(($H8:$K8)/4,$L8,$M8,$N8,$O8,$P8,$Q8,$R8,$S8,$T8,$U8)</f>
        <v>0.8928571428571429</v>
      </c>
      <c r="AA8" s="179" cm="1">
        <f t="array" ref="AA8">AVERAGE(($H8:$K8)/4,$L8,$M8,$N8,$O8,$P8,$Q8,$R8,$S8,$T8,$U8)</f>
        <v>0.8928571428571429</v>
      </c>
      <c r="AB8" s="39" t="s">
        <v>260</v>
      </c>
      <c r="AC8" s="173" t="s">
        <v>1163</v>
      </c>
    </row>
    <row r="9" spans="1:29" ht="30" x14ac:dyDescent="0.25">
      <c r="B9" s="38"/>
      <c r="C9" s="38"/>
      <c r="D9" s="10" t="s">
        <v>65</v>
      </c>
      <c r="E9" s="12" t="s">
        <v>261</v>
      </c>
      <c r="F9" s="126" t="s">
        <v>0</v>
      </c>
      <c r="G9" s="129" t="s">
        <v>1080</v>
      </c>
      <c r="H9" s="129">
        <v>0</v>
      </c>
      <c r="I9" s="129">
        <v>0</v>
      </c>
      <c r="J9" s="129">
        <v>0</v>
      </c>
      <c r="K9" s="129">
        <v>0</v>
      </c>
      <c r="L9" s="153">
        <v>0</v>
      </c>
      <c r="M9" s="153">
        <v>0</v>
      </c>
      <c r="N9" s="153">
        <v>0</v>
      </c>
      <c r="O9" s="153">
        <v>0</v>
      </c>
      <c r="P9" s="124">
        <v>0</v>
      </c>
      <c r="Q9" s="124">
        <v>0</v>
      </c>
      <c r="R9" s="124">
        <v>0</v>
      </c>
      <c r="S9" s="124">
        <v>0</v>
      </c>
      <c r="T9" s="124">
        <v>0</v>
      </c>
      <c r="U9" s="124">
        <v>0</v>
      </c>
      <c r="V9" s="124" cm="1">
        <f t="array" ref="V9">AVERAGE(($H9:$K9)/4,$L9,$M9,$N9,$O9,$P9,$Q9,$R9,$S9,$T9,$U9)</f>
        <v>0</v>
      </c>
      <c r="W9" s="124" cm="1">
        <f t="array" ref="W9">AVERAGE(($H9:$K9)/4,$L9,$M9,$N9,$O9,$P9,$Q9,$R9,$S9,$T9,$U9)</f>
        <v>0</v>
      </c>
      <c r="X9" s="124" cm="1">
        <f t="array" ref="X9">AVERAGE(($H9:$K9)/4,$L9,$M9,$N9,$O9,$P9,$Q9,$R9,$S9,$T9,$U9)</f>
        <v>0</v>
      </c>
      <c r="Y9" s="124" cm="1">
        <f t="array" ref="Y9">AVERAGE(($H9:$K9)/4,$L9,$M9,$N9,$O9,$P9,$Q9,$R9,$S9,$T9,$U9)</f>
        <v>0</v>
      </c>
      <c r="Z9" s="124" cm="1">
        <f t="array" ref="Z9">AVERAGE(($H9:$K9)/4,$L9,$M9,$N9,$O9,$P9,$Q9,$R9,$S9,$T9,$U9)</f>
        <v>0</v>
      </c>
      <c r="AA9" s="124" cm="1">
        <f t="array" ref="AA9">AVERAGE(($H9:$K9)/4,$L9,$M9,$N9,$O9,$P9,$Q9,$R9,$S9,$T9,$U9)</f>
        <v>0</v>
      </c>
      <c r="AB9" s="39" t="s">
        <v>260</v>
      </c>
      <c r="AC9" s="174" t="s">
        <v>1163</v>
      </c>
    </row>
    <row r="10" spans="1:29" ht="30" x14ac:dyDescent="0.25">
      <c r="B10" s="38"/>
      <c r="C10" s="38"/>
      <c r="D10" s="10" t="s">
        <v>67</v>
      </c>
      <c r="E10" s="12" t="s">
        <v>262</v>
      </c>
      <c r="F10" s="126" t="s">
        <v>0</v>
      </c>
      <c r="G10" s="129" t="s">
        <v>1080</v>
      </c>
      <c r="H10" s="129">
        <v>0</v>
      </c>
      <c r="I10" s="129">
        <v>0</v>
      </c>
      <c r="J10" s="129">
        <v>0</v>
      </c>
      <c r="K10" s="129">
        <v>0</v>
      </c>
      <c r="L10" s="153">
        <v>0</v>
      </c>
      <c r="M10" s="153">
        <v>0</v>
      </c>
      <c r="N10" s="153">
        <v>0</v>
      </c>
      <c r="O10" s="153">
        <v>0</v>
      </c>
      <c r="P10" s="124">
        <v>0</v>
      </c>
      <c r="Q10" s="124">
        <v>0</v>
      </c>
      <c r="R10" s="124">
        <v>0</v>
      </c>
      <c r="S10" s="124">
        <v>0</v>
      </c>
      <c r="T10" s="124">
        <v>0</v>
      </c>
      <c r="U10" s="124">
        <v>0</v>
      </c>
      <c r="V10" s="124" cm="1">
        <f t="array" ref="V10">AVERAGE(($H10:$K10)/4,$L10,$M10,$N10,$O10,$P10,$Q10,$R10,$S10,$T10,$U10)</f>
        <v>0</v>
      </c>
      <c r="W10" s="124" cm="1">
        <f t="array" ref="W10">AVERAGE(($H10:$K10)/4,$L10,$M10,$N10,$O10,$P10,$Q10,$R10,$S10,$T10,$U10)</f>
        <v>0</v>
      </c>
      <c r="X10" s="124" cm="1">
        <f t="array" ref="X10">AVERAGE(($H10:$K10)/4,$L10,$M10,$N10,$O10,$P10,$Q10,$R10,$S10,$T10,$U10)</f>
        <v>0</v>
      </c>
      <c r="Y10" s="124" cm="1">
        <f t="array" ref="Y10">AVERAGE(($H10:$K10)/4,$L10,$M10,$N10,$O10,$P10,$Q10,$R10,$S10,$T10,$U10)</f>
        <v>0</v>
      </c>
      <c r="Z10" s="124" cm="1">
        <f t="array" ref="Z10">AVERAGE(($H10:$K10)/4,$L10,$M10,$N10,$O10,$P10,$Q10,$R10,$S10,$T10,$U10)</f>
        <v>0</v>
      </c>
      <c r="AA10" s="124" cm="1">
        <f t="array" ref="AA10">AVERAGE(($H10:$K10)/4,$L10,$M10,$N10,$O10,$P10,$Q10,$R10,$S10,$T10,$U10)</f>
        <v>0</v>
      </c>
      <c r="AB10" s="39" t="s">
        <v>260</v>
      </c>
      <c r="AC10" s="174" t="s">
        <v>1163</v>
      </c>
    </row>
    <row r="11" spans="1:29" ht="30" x14ac:dyDescent="0.25">
      <c r="B11" s="38"/>
      <c r="C11" s="38"/>
      <c r="D11" s="10" t="s">
        <v>69</v>
      </c>
      <c r="E11" s="12" t="s">
        <v>263</v>
      </c>
      <c r="F11" s="126" t="s">
        <v>0</v>
      </c>
      <c r="G11" s="129" t="s">
        <v>1080</v>
      </c>
      <c r="H11" s="129">
        <v>2</v>
      </c>
      <c r="I11" s="129">
        <v>0</v>
      </c>
      <c r="J11" s="129">
        <v>0</v>
      </c>
      <c r="K11" s="129">
        <v>0</v>
      </c>
      <c r="L11" s="153">
        <v>0</v>
      </c>
      <c r="M11" s="153">
        <v>1</v>
      </c>
      <c r="N11" s="153">
        <v>0</v>
      </c>
      <c r="O11" s="153">
        <v>0</v>
      </c>
      <c r="P11" s="124">
        <v>1</v>
      </c>
      <c r="Q11" s="124">
        <v>0</v>
      </c>
      <c r="R11" s="124">
        <v>0</v>
      </c>
      <c r="S11" s="124">
        <v>0</v>
      </c>
      <c r="T11" s="124">
        <v>0</v>
      </c>
      <c r="U11" s="124">
        <v>0</v>
      </c>
      <c r="V11" s="124" cm="1">
        <f t="array" ref="V11">AVERAGE(($H11:$K11)/4,$L11,$M11,$N11,$O11,$P11,$Q11,$R11,$S11,$T11,$U11)</f>
        <v>0.17857142857142858</v>
      </c>
      <c r="W11" s="124" cm="1">
        <f t="array" ref="W11">AVERAGE(($H11:$K11)/4,$L11,$M11,$N11,$O11,$P11,$Q11,$R11,$S11,$T11,$U11)</f>
        <v>0.17857142857142858</v>
      </c>
      <c r="X11" s="124" cm="1">
        <f t="array" ref="X11">AVERAGE(($H11:$K11)/4,$L11,$M11,$N11,$O11,$P11,$Q11,$R11,$S11,$T11,$U11)</f>
        <v>0.17857142857142858</v>
      </c>
      <c r="Y11" s="124" cm="1">
        <f t="array" ref="Y11">AVERAGE(($H11:$K11)/4,$L11,$M11,$N11,$O11,$P11,$Q11,$R11,$S11,$T11,$U11)</f>
        <v>0.17857142857142858</v>
      </c>
      <c r="Z11" s="124" cm="1">
        <f t="array" ref="Z11">AVERAGE(($H11:$K11)/4,$L11,$M11,$N11,$O11,$P11,$Q11,$R11,$S11,$T11,$U11)</f>
        <v>0.17857142857142858</v>
      </c>
      <c r="AA11" s="124" cm="1">
        <f t="array" ref="AA11">AVERAGE(($H11:$K11)/4,$L11,$M11,$N11,$O11,$P11,$Q11,$R11,$S11,$T11,$U11)</f>
        <v>0.17857142857142858</v>
      </c>
      <c r="AB11" s="39" t="s">
        <v>260</v>
      </c>
      <c r="AC11" s="174" t="s">
        <v>1163</v>
      </c>
    </row>
    <row r="12" spans="1:29" ht="30" x14ac:dyDescent="0.25">
      <c r="B12" s="38"/>
      <c r="C12" s="38"/>
      <c r="D12" s="10" t="s">
        <v>72</v>
      </c>
      <c r="E12" s="40" t="s">
        <v>264</v>
      </c>
      <c r="F12" s="126" t="s">
        <v>0</v>
      </c>
      <c r="G12" s="129" t="s">
        <v>1080</v>
      </c>
      <c r="H12" s="129">
        <v>0</v>
      </c>
      <c r="I12" s="129">
        <v>0</v>
      </c>
      <c r="J12" s="129">
        <v>0</v>
      </c>
      <c r="K12" s="129">
        <v>0</v>
      </c>
      <c r="L12" s="153">
        <v>0</v>
      </c>
      <c r="M12" s="153">
        <v>0</v>
      </c>
      <c r="N12" s="153">
        <v>0</v>
      </c>
      <c r="O12" s="153">
        <v>0</v>
      </c>
      <c r="P12" s="124">
        <v>0</v>
      </c>
      <c r="Q12" s="124">
        <v>0</v>
      </c>
      <c r="R12" s="124">
        <v>0</v>
      </c>
      <c r="S12" s="124">
        <v>0</v>
      </c>
      <c r="T12" s="124">
        <v>0</v>
      </c>
      <c r="U12" s="124">
        <v>0</v>
      </c>
      <c r="V12" s="124" cm="1">
        <f t="array" ref="V12">AVERAGE(($H12:$K12)/4,$L12,$M12,$N12,$O12,$P12,$Q12,$R12,$S12,$T12,$U12)</f>
        <v>0</v>
      </c>
      <c r="W12" s="124" cm="1">
        <f t="array" ref="W12">AVERAGE(($H12:$K12)/4,$L12,$M12,$N12,$O12,$P12,$Q12,$R12,$S12,$T12,$U12)</f>
        <v>0</v>
      </c>
      <c r="X12" s="124" cm="1">
        <f t="array" ref="X12">AVERAGE(($H12:$K12)/4,$L12,$M12,$N12,$O12,$P12,$Q12,$R12,$S12,$T12,$U12)</f>
        <v>0</v>
      </c>
      <c r="Y12" s="124" cm="1">
        <f t="array" ref="Y12">AVERAGE(($H12:$K12)/4,$L12,$M12,$N12,$O12,$P12,$Q12,$R12,$S12,$T12,$U12)</f>
        <v>0</v>
      </c>
      <c r="Z12" s="124" cm="1">
        <f t="array" ref="Z12">AVERAGE(($H12:$K12)/4,$L12,$M12,$N12,$O12,$P12,$Q12,$R12,$S12,$T12,$U12)</f>
        <v>0</v>
      </c>
      <c r="AA12" s="124" cm="1">
        <f t="array" ref="AA12">AVERAGE(($H12:$K12)/4,$L12,$M12,$N12,$O12,$P12,$Q12,$R12,$S12,$T12,$U12)</f>
        <v>0</v>
      </c>
      <c r="AB12" s="39" t="s">
        <v>260</v>
      </c>
      <c r="AC12" s="174" t="s">
        <v>1163</v>
      </c>
    </row>
    <row r="13" spans="1:29" ht="30" x14ac:dyDescent="0.25">
      <c r="B13" s="38"/>
      <c r="C13" s="38" t="s">
        <v>265</v>
      </c>
      <c r="D13" s="10" t="s">
        <v>164</v>
      </c>
      <c r="E13" s="40" t="s">
        <v>266</v>
      </c>
      <c r="F13" s="126" t="s">
        <v>0</v>
      </c>
      <c r="G13" s="129" t="s">
        <v>1080</v>
      </c>
      <c r="H13" s="129">
        <v>0</v>
      </c>
      <c r="I13" s="129">
        <v>0</v>
      </c>
      <c r="J13" s="129">
        <v>1</v>
      </c>
      <c r="K13" s="129">
        <v>0</v>
      </c>
      <c r="L13" s="153">
        <v>0</v>
      </c>
      <c r="M13" s="153">
        <v>0</v>
      </c>
      <c r="N13" s="153">
        <v>0</v>
      </c>
      <c r="O13" s="153">
        <v>0</v>
      </c>
      <c r="P13" s="124">
        <v>0</v>
      </c>
      <c r="Q13" s="124">
        <v>0</v>
      </c>
      <c r="R13" s="124">
        <v>0</v>
      </c>
      <c r="S13" s="124">
        <v>0</v>
      </c>
      <c r="T13" s="124">
        <v>0</v>
      </c>
      <c r="U13" s="124">
        <v>0</v>
      </c>
      <c r="V13" s="124" cm="1">
        <f t="array" ref="V13">AVERAGE(($H13:$K13)/4,$L13,$M13,$N13,$O13,$P13,$Q13,$R13,$S13,$T13,$U13)</f>
        <v>1.7857142857142856E-2</v>
      </c>
      <c r="W13" s="124" cm="1">
        <f t="array" ref="W13">AVERAGE(($H13:$K13)/4,$L13,$M13,$N13,$O13,$P13,$Q13,$R13,$S13,$T13,$U13)</f>
        <v>1.7857142857142856E-2</v>
      </c>
      <c r="X13" s="124" cm="1">
        <f t="array" ref="X13">AVERAGE(($H13:$K13)/4,$L13,$M13,$N13,$O13,$P13,$Q13,$R13,$S13,$T13,$U13)</f>
        <v>1.7857142857142856E-2</v>
      </c>
      <c r="Y13" s="124" cm="1">
        <f t="array" ref="Y13">AVERAGE(($H13:$K13)/4,$L13,$M13,$N13,$O13,$P13,$Q13,$R13,$S13,$T13,$U13)</f>
        <v>1.7857142857142856E-2</v>
      </c>
      <c r="Z13" s="124" cm="1">
        <f t="array" ref="Z13">AVERAGE(($H13:$K13)/4,$L13,$M13,$N13,$O13,$P13,$Q13,$R13,$S13,$T13,$U13)</f>
        <v>1.7857142857142856E-2</v>
      </c>
      <c r="AA13" s="124" cm="1">
        <f t="array" ref="AA13">AVERAGE(($H13:$K13)/4,$L13,$M13,$N13,$O13,$P13,$Q13,$R13,$S13,$T13,$U13)</f>
        <v>1.7857142857142856E-2</v>
      </c>
      <c r="AB13" s="39" t="s">
        <v>260</v>
      </c>
      <c r="AC13" s="174" t="s">
        <v>1163</v>
      </c>
    </row>
    <row r="14" spans="1:29" ht="30" x14ac:dyDescent="0.25">
      <c r="B14" s="38"/>
      <c r="C14" s="38"/>
      <c r="D14" s="10" t="s">
        <v>165</v>
      </c>
      <c r="E14" s="40" t="s">
        <v>267</v>
      </c>
      <c r="F14" s="126" t="s">
        <v>0</v>
      </c>
      <c r="G14" s="129" t="s">
        <v>1080</v>
      </c>
      <c r="H14" s="129">
        <v>0</v>
      </c>
      <c r="I14" s="129">
        <v>0</v>
      </c>
      <c r="J14" s="129">
        <v>0</v>
      </c>
      <c r="K14" s="129">
        <v>0</v>
      </c>
      <c r="L14" s="153">
        <v>0</v>
      </c>
      <c r="M14" s="153">
        <v>0</v>
      </c>
      <c r="N14" s="153">
        <v>0</v>
      </c>
      <c r="O14" s="153">
        <v>0</v>
      </c>
      <c r="P14" s="124">
        <v>0</v>
      </c>
      <c r="Q14" s="124">
        <v>0</v>
      </c>
      <c r="R14" s="124">
        <v>0</v>
      </c>
      <c r="S14" s="124">
        <v>0</v>
      </c>
      <c r="T14" s="124">
        <v>0</v>
      </c>
      <c r="U14" s="124">
        <v>0</v>
      </c>
      <c r="V14" s="124" cm="1">
        <f t="array" ref="V14">AVERAGE(($H14:$K14)/4,$L14,$M14,$N14,$O14,$P14,$Q14,$R14,$S14,$T14,$U14)</f>
        <v>0</v>
      </c>
      <c r="W14" s="124" cm="1">
        <f t="array" ref="W14">AVERAGE(($H14:$K14)/4,$L14,$M14,$N14,$O14,$P14,$Q14,$R14,$S14,$T14,$U14)</f>
        <v>0</v>
      </c>
      <c r="X14" s="124" cm="1">
        <f t="array" ref="X14">AVERAGE(($H14:$K14)/4,$L14,$M14,$N14,$O14,$P14,$Q14,$R14,$S14,$T14,$U14)</f>
        <v>0</v>
      </c>
      <c r="Y14" s="124" cm="1">
        <f t="array" ref="Y14">AVERAGE(($H14:$K14)/4,$L14,$M14,$N14,$O14,$P14,$Q14,$R14,$S14,$T14,$U14)</f>
        <v>0</v>
      </c>
      <c r="Z14" s="124" cm="1">
        <f t="array" ref="Z14">AVERAGE(($H14:$K14)/4,$L14,$M14,$N14,$O14,$P14,$Q14,$R14,$S14,$T14,$U14)</f>
        <v>0</v>
      </c>
      <c r="AA14" s="124" cm="1">
        <f t="array" ref="AA14">AVERAGE(($H14:$K14)/4,$L14,$M14,$N14,$O14,$P14,$Q14,$R14,$S14,$T14,$U14)</f>
        <v>0</v>
      </c>
      <c r="AB14" s="39" t="s">
        <v>260</v>
      </c>
      <c r="AC14" s="174" t="s">
        <v>1163</v>
      </c>
    </row>
    <row r="15" spans="1:29" ht="30" x14ac:dyDescent="0.25">
      <c r="B15" s="38"/>
      <c r="C15" s="38"/>
      <c r="D15" s="10" t="s">
        <v>166</v>
      </c>
      <c r="E15" s="12" t="s">
        <v>268</v>
      </c>
      <c r="F15" s="126" t="s">
        <v>0</v>
      </c>
      <c r="G15" s="129" t="s">
        <v>1080</v>
      </c>
      <c r="H15" s="129">
        <v>0</v>
      </c>
      <c r="I15" s="129">
        <v>0</v>
      </c>
      <c r="J15" s="129">
        <v>0</v>
      </c>
      <c r="K15" s="129">
        <v>0</v>
      </c>
      <c r="L15" s="153">
        <v>0</v>
      </c>
      <c r="M15" s="153">
        <v>0</v>
      </c>
      <c r="N15" s="153">
        <v>0</v>
      </c>
      <c r="O15" s="153">
        <v>0</v>
      </c>
      <c r="P15" s="124">
        <v>0</v>
      </c>
      <c r="Q15" s="124">
        <v>0</v>
      </c>
      <c r="R15" s="124">
        <v>0</v>
      </c>
      <c r="S15" s="124">
        <v>0</v>
      </c>
      <c r="T15" s="124">
        <v>0</v>
      </c>
      <c r="U15" s="124">
        <v>0</v>
      </c>
      <c r="V15" s="124" cm="1">
        <f t="array" ref="V15">AVERAGE(($H15:$K15)/4,$L15,$M15,$N15,$O15,$P15,$Q15,$R15,$S15,$T15,$U15)</f>
        <v>0</v>
      </c>
      <c r="W15" s="124" cm="1">
        <f t="array" ref="W15">AVERAGE(($H15:$K15)/4,$L15,$M15,$N15,$O15,$P15,$Q15,$R15,$S15,$T15,$U15)</f>
        <v>0</v>
      </c>
      <c r="X15" s="124" cm="1">
        <f t="array" ref="X15">AVERAGE(($H15:$K15)/4,$L15,$M15,$N15,$O15,$P15,$Q15,$R15,$S15,$T15,$U15)</f>
        <v>0</v>
      </c>
      <c r="Y15" s="124" cm="1">
        <f t="array" ref="Y15">AVERAGE(($H15:$K15)/4,$L15,$M15,$N15,$O15,$P15,$Q15,$R15,$S15,$T15,$U15)</f>
        <v>0</v>
      </c>
      <c r="Z15" s="124" cm="1">
        <f t="array" ref="Z15">AVERAGE(($H15:$K15)/4,$L15,$M15,$N15,$O15,$P15,$Q15,$R15,$S15,$T15,$U15)</f>
        <v>0</v>
      </c>
      <c r="AA15" s="124" cm="1">
        <f t="array" ref="AA15">AVERAGE(($H15:$K15)/4,$L15,$M15,$N15,$O15,$P15,$Q15,$R15,$S15,$T15,$U15)</f>
        <v>0</v>
      </c>
      <c r="AB15" s="39" t="s">
        <v>260</v>
      </c>
      <c r="AC15" s="174" t="s">
        <v>1163</v>
      </c>
    </row>
    <row r="16" spans="1:29" ht="30" x14ac:dyDescent="0.25">
      <c r="B16" s="38"/>
      <c r="C16" s="38"/>
      <c r="D16" s="10" t="s">
        <v>167</v>
      </c>
      <c r="E16" s="12" t="s">
        <v>269</v>
      </c>
      <c r="F16" s="126" t="s">
        <v>0</v>
      </c>
      <c r="G16" s="129" t="s">
        <v>1080</v>
      </c>
      <c r="H16" s="129">
        <v>0</v>
      </c>
      <c r="I16" s="129">
        <v>0</v>
      </c>
      <c r="J16" s="129">
        <v>0</v>
      </c>
      <c r="K16" s="129">
        <v>0</v>
      </c>
      <c r="L16" s="153">
        <v>0</v>
      </c>
      <c r="M16" s="153">
        <v>0</v>
      </c>
      <c r="N16" s="153">
        <v>0</v>
      </c>
      <c r="O16" s="153">
        <v>0</v>
      </c>
      <c r="P16" s="124">
        <v>0</v>
      </c>
      <c r="Q16" s="124">
        <v>0</v>
      </c>
      <c r="R16" s="124">
        <v>0</v>
      </c>
      <c r="S16" s="124">
        <v>0</v>
      </c>
      <c r="T16" s="124">
        <v>0</v>
      </c>
      <c r="U16" s="124">
        <v>0</v>
      </c>
      <c r="V16" s="124" cm="1">
        <f t="array" ref="V16">AVERAGE(($H16:$K16)/4,$L16,$M16,$N16,$O16,$P16,$Q16,$R16,$S16,$T16,$U16)</f>
        <v>0</v>
      </c>
      <c r="W16" s="124" cm="1">
        <f t="array" ref="W16">AVERAGE(($H16:$K16)/4,$L16,$M16,$N16,$O16,$P16,$Q16,$R16,$S16,$T16,$U16)</f>
        <v>0</v>
      </c>
      <c r="X16" s="124" cm="1">
        <f t="array" ref="X16">AVERAGE(($H16:$K16)/4,$L16,$M16,$N16,$O16,$P16,$Q16,$R16,$S16,$T16,$U16)</f>
        <v>0</v>
      </c>
      <c r="Y16" s="124" cm="1">
        <f t="array" ref="Y16">AVERAGE(($H16:$K16)/4,$L16,$M16,$N16,$O16,$P16,$Q16,$R16,$S16,$T16,$U16)</f>
        <v>0</v>
      </c>
      <c r="Z16" s="124" cm="1">
        <f t="array" ref="Z16">AVERAGE(($H16:$K16)/4,$L16,$M16,$N16,$O16,$P16,$Q16,$R16,$S16,$T16,$U16)</f>
        <v>0</v>
      </c>
      <c r="AA16" s="124" cm="1">
        <f t="array" ref="AA16">AVERAGE(($H16:$K16)/4,$L16,$M16,$N16,$O16,$P16,$Q16,$R16,$S16,$T16,$U16)</f>
        <v>0</v>
      </c>
      <c r="AB16" s="39" t="s">
        <v>260</v>
      </c>
      <c r="AC16" s="174" t="s">
        <v>1163</v>
      </c>
    </row>
    <row r="17" spans="1:29" ht="30" x14ac:dyDescent="0.25">
      <c r="B17" s="38"/>
      <c r="C17" s="38"/>
      <c r="D17" s="10" t="s">
        <v>204</v>
      </c>
      <c r="E17" s="12" t="s">
        <v>270</v>
      </c>
      <c r="F17" s="126" t="s">
        <v>0</v>
      </c>
      <c r="G17" s="129" t="s">
        <v>1080</v>
      </c>
      <c r="H17" s="129">
        <v>0</v>
      </c>
      <c r="I17" s="129">
        <v>0</v>
      </c>
      <c r="J17" s="129">
        <v>0</v>
      </c>
      <c r="K17" s="129">
        <v>0</v>
      </c>
      <c r="L17" s="153">
        <v>0</v>
      </c>
      <c r="M17" s="153">
        <v>0</v>
      </c>
      <c r="N17" s="153">
        <v>0</v>
      </c>
      <c r="O17" s="153">
        <v>0</v>
      </c>
      <c r="P17" s="124">
        <v>0</v>
      </c>
      <c r="Q17" s="124">
        <v>0</v>
      </c>
      <c r="R17" s="124">
        <v>0</v>
      </c>
      <c r="S17" s="124">
        <v>0</v>
      </c>
      <c r="T17" s="124">
        <v>0</v>
      </c>
      <c r="U17" s="124">
        <v>0</v>
      </c>
      <c r="V17" s="124" cm="1">
        <f t="array" ref="V17">AVERAGE(($H17:$K17)/4,$L17,$M17,$N17,$O17,$P17,$Q17,$R17,$S17,$T17,$U17)</f>
        <v>0</v>
      </c>
      <c r="W17" s="124" cm="1">
        <f t="array" ref="W17">AVERAGE(($H17:$K17)/4,$L17,$M17,$N17,$O17,$P17,$Q17,$R17,$S17,$T17,$U17)</f>
        <v>0</v>
      </c>
      <c r="X17" s="124" cm="1">
        <f t="array" ref="X17">AVERAGE(($H17:$K17)/4,$L17,$M17,$N17,$O17,$P17,$Q17,$R17,$S17,$T17,$U17)</f>
        <v>0</v>
      </c>
      <c r="Y17" s="124" cm="1">
        <f t="array" ref="Y17">AVERAGE(($H17:$K17)/4,$L17,$M17,$N17,$O17,$P17,$Q17,$R17,$S17,$T17,$U17)</f>
        <v>0</v>
      </c>
      <c r="Z17" s="124" cm="1">
        <f t="array" ref="Z17">AVERAGE(($H17:$K17)/4,$L17,$M17,$N17,$O17,$P17,$Q17,$R17,$S17,$T17,$U17)</f>
        <v>0</v>
      </c>
      <c r="AA17" s="124" cm="1">
        <f t="array" ref="AA17">AVERAGE(($H17:$K17)/4,$L17,$M17,$N17,$O17,$P17,$Q17,$R17,$S17,$T17,$U17)</f>
        <v>0</v>
      </c>
      <c r="AB17" s="39" t="s">
        <v>260</v>
      </c>
      <c r="AC17" s="174" t="s">
        <v>1163</v>
      </c>
    </row>
    <row r="18" spans="1:29" ht="30" x14ac:dyDescent="0.25">
      <c r="B18" s="38"/>
      <c r="C18" s="38"/>
      <c r="D18" s="10" t="s">
        <v>271</v>
      </c>
      <c r="E18" s="12" t="s">
        <v>272</v>
      </c>
      <c r="F18" s="126" t="s">
        <v>0</v>
      </c>
      <c r="G18" s="129" t="s">
        <v>1080</v>
      </c>
      <c r="H18" s="129">
        <v>0</v>
      </c>
      <c r="I18" s="129">
        <v>0</v>
      </c>
      <c r="J18" s="129">
        <v>0</v>
      </c>
      <c r="K18" s="129">
        <v>0</v>
      </c>
      <c r="L18" s="153">
        <v>0</v>
      </c>
      <c r="M18" s="153">
        <v>0</v>
      </c>
      <c r="N18" s="153">
        <v>0</v>
      </c>
      <c r="O18" s="153">
        <v>0</v>
      </c>
      <c r="P18" s="124">
        <v>0</v>
      </c>
      <c r="Q18" s="124">
        <v>0</v>
      </c>
      <c r="R18" s="124">
        <v>0</v>
      </c>
      <c r="S18" s="124">
        <v>0</v>
      </c>
      <c r="T18" s="124">
        <v>0</v>
      </c>
      <c r="U18" s="124">
        <v>0</v>
      </c>
      <c r="V18" s="124" cm="1">
        <f t="array" ref="V18">AVERAGE(($H18:$K18)/4,$L18,$M18,$N18,$O18,$P18,$Q18,$R18,$S18,$T18,$U18)</f>
        <v>0</v>
      </c>
      <c r="W18" s="124" cm="1">
        <f t="array" ref="W18">AVERAGE(($H18:$K18)/4,$L18,$M18,$N18,$O18,$P18,$Q18,$R18,$S18,$T18,$U18)</f>
        <v>0</v>
      </c>
      <c r="X18" s="124" cm="1">
        <f t="array" ref="X18">AVERAGE(($H18:$K18)/4,$L18,$M18,$N18,$O18,$P18,$Q18,$R18,$S18,$T18,$U18)</f>
        <v>0</v>
      </c>
      <c r="Y18" s="124" cm="1">
        <f t="array" ref="Y18">AVERAGE(($H18:$K18)/4,$L18,$M18,$N18,$O18,$P18,$Q18,$R18,$S18,$T18,$U18)</f>
        <v>0</v>
      </c>
      <c r="Z18" s="124" cm="1">
        <f t="array" ref="Z18">AVERAGE(($H18:$K18)/4,$L18,$M18,$N18,$O18,$P18,$Q18,$R18,$S18,$T18,$U18)</f>
        <v>0</v>
      </c>
      <c r="AA18" s="124" cm="1">
        <f t="array" ref="AA18">AVERAGE(($H18:$K18)/4,$L18,$M18,$N18,$O18,$P18,$Q18,$R18,$S18,$T18,$U18)</f>
        <v>0</v>
      </c>
      <c r="AB18" s="39" t="s">
        <v>260</v>
      </c>
      <c r="AC18" s="174" t="s">
        <v>1163</v>
      </c>
    </row>
    <row r="19" spans="1:29" ht="30" x14ac:dyDescent="0.25">
      <c r="B19" s="38"/>
      <c r="C19" s="38"/>
      <c r="D19" s="10" t="s">
        <v>273</v>
      </c>
      <c r="E19" s="12" t="s">
        <v>274</v>
      </c>
      <c r="F19" s="126" t="s">
        <v>0</v>
      </c>
      <c r="G19" s="129" t="s">
        <v>1080</v>
      </c>
      <c r="H19" s="129">
        <v>0</v>
      </c>
      <c r="I19" s="129">
        <v>0</v>
      </c>
      <c r="J19" s="129">
        <v>0</v>
      </c>
      <c r="K19" s="129">
        <v>0</v>
      </c>
      <c r="L19" s="153">
        <v>0</v>
      </c>
      <c r="M19" s="153">
        <v>0</v>
      </c>
      <c r="N19" s="153">
        <v>0</v>
      </c>
      <c r="O19" s="153">
        <v>0</v>
      </c>
      <c r="P19" s="124">
        <v>0</v>
      </c>
      <c r="Q19" s="124">
        <v>0</v>
      </c>
      <c r="R19" s="124">
        <v>0</v>
      </c>
      <c r="S19" s="124">
        <v>0</v>
      </c>
      <c r="T19" s="124">
        <v>0</v>
      </c>
      <c r="U19" s="124">
        <v>0</v>
      </c>
      <c r="V19" s="124" cm="1">
        <f t="array" ref="V19">AVERAGE(($H19:$K19)/4,$L19,$M19,$N19,$O19,$P19,$Q19,$R19,$S19,$T19,$U19)</f>
        <v>0</v>
      </c>
      <c r="W19" s="124" cm="1">
        <f t="array" ref="W19">AVERAGE(($H19:$K19)/4,$L19,$M19,$N19,$O19,$P19,$Q19,$R19,$S19,$T19,$U19)</f>
        <v>0</v>
      </c>
      <c r="X19" s="124" cm="1">
        <f t="array" ref="X19">AVERAGE(($H19:$K19)/4,$L19,$M19,$N19,$O19,$P19,$Q19,$R19,$S19,$T19,$U19)</f>
        <v>0</v>
      </c>
      <c r="Y19" s="124" cm="1">
        <f t="array" ref="Y19">AVERAGE(($H19:$K19)/4,$L19,$M19,$N19,$O19,$P19,$Q19,$R19,$S19,$T19,$U19)</f>
        <v>0</v>
      </c>
      <c r="Z19" s="124" cm="1">
        <f t="array" ref="Z19">AVERAGE(($H19:$K19)/4,$L19,$M19,$N19,$O19,$P19,$Q19,$R19,$S19,$T19,$U19)</f>
        <v>0</v>
      </c>
      <c r="AA19" s="124" cm="1">
        <f t="array" ref="AA19">AVERAGE(($H19:$K19)/4,$L19,$M19,$N19,$O19,$P19,$Q19,$R19,$S19,$T19,$U19)</f>
        <v>0</v>
      </c>
      <c r="AB19" s="39" t="s">
        <v>260</v>
      </c>
      <c r="AC19" s="174" t="s">
        <v>1163</v>
      </c>
    </row>
    <row r="20" spans="1:29" ht="30" x14ac:dyDescent="0.25">
      <c r="B20" s="38"/>
      <c r="C20" s="38"/>
      <c r="D20" s="36" t="s">
        <v>275</v>
      </c>
      <c r="E20" s="12" t="s">
        <v>276</v>
      </c>
      <c r="F20" s="126" t="s">
        <v>0</v>
      </c>
      <c r="G20" s="129" t="s">
        <v>1080</v>
      </c>
      <c r="H20" s="129">
        <v>1</v>
      </c>
      <c r="I20" s="129">
        <v>0</v>
      </c>
      <c r="J20" s="129">
        <v>0</v>
      </c>
      <c r="K20" s="129">
        <v>0</v>
      </c>
      <c r="L20" s="153">
        <v>0</v>
      </c>
      <c r="M20" s="153">
        <v>0</v>
      </c>
      <c r="N20" s="153">
        <v>0</v>
      </c>
      <c r="O20" s="153">
        <v>0</v>
      </c>
      <c r="P20" s="124">
        <v>0</v>
      </c>
      <c r="Q20" s="124">
        <v>0</v>
      </c>
      <c r="R20" s="124">
        <v>0</v>
      </c>
      <c r="S20" s="124">
        <v>0</v>
      </c>
      <c r="T20" s="124">
        <v>0</v>
      </c>
      <c r="U20" s="124">
        <v>0</v>
      </c>
      <c r="V20" s="124" cm="1">
        <f t="array" ref="V20">AVERAGE(($H20:$K20)/4,$L20,$M20,$N20,$O20,$P20,$Q20,$R20,$S20,$T20,$U20)</f>
        <v>1.7857142857142856E-2</v>
      </c>
      <c r="W20" s="124" cm="1">
        <f t="array" ref="W20">AVERAGE(($H20:$K20)/4,$L20,$M20,$N20,$O20,$P20,$Q20,$R20,$S20,$T20,$U20)</f>
        <v>1.7857142857142856E-2</v>
      </c>
      <c r="X20" s="124" cm="1">
        <f t="array" ref="X20">AVERAGE(($H20:$K20)/4,$L20,$M20,$N20,$O20,$P20,$Q20,$R20,$S20,$T20,$U20)</f>
        <v>1.7857142857142856E-2</v>
      </c>
      <c r="Y20" s="124" cm="1">
        <f t="array" ref="Y20">AVERAGE(($H20:$K20)/4,$L20,$M20,$N20,$O20,$P20,$Q20,$R20,$S20,$T20,$U20)</f>
        <v>1.7857142857142856E-2</v>
      </c>
      <c r="Z20" s="124" cm="1">
        <f t="array" ref="Z20">AVERAGE(($H20:$K20)/4,$L20,$M20,$N20,$O20,$P20,$Q20,$R20,$S20,$T20,$U20)</f>
        <v>1.7857142857142856E-2</v>
      </c>
      <c r="AA20" s="124" cm="1">
        <f t="array" ref="AA20">AVERAGE(($H20:$K20)/4,$L20,$M20,$N20,$O20,$P20,$Q20,$R20,$S20,$T20,$U20)</f>
        <v>1.7857142857142856E-2</v>
      </c>
      <c r="AB20" s="39" t="s">
        <v>260</v>
      </c>
      <c r="AC20" s="174" t="s">
        <v>1163</v>
      </c>
    </row>
    <row r="21" spans="1:29" ht="30" x14ac:dyDescent="0.25">
      <c r="B21" s="38"/>
      <c r="C21" s="38" t="s">
        <v>277</v>
      </c>
      <c r="D21" s="10" t="s">
        <v>139</v>
      </c>
      <c r="E21" s="10" t="s">
        <v>278</v>
      </c>
      <c r="F21" s="126" t="s">
        <v>0</v>
      </c>
      <c r="G21" s="129" t="s">
        <v>1080</v>
      </c>
      <c r="H21" s="129">
        <v>0</v>
      </c>
      <c r="I21" s="129">
        <v>0</v>
      </c>
      <c r="J21" s="129">
        <v>0</v>
      </c>
      <c r="K21" s="129">
        <v>0</v>
      </c>
      <c r="L21" s="153">
        <v>0</v>
      </c>
      <c r="M21" s="153">
        <v>0</v>
      </c>
      <c r="N21" s="153">
        <v>0</v>
      </c>
      <c r="O21" s="153">
        <v>0</v>
      </c>
      <c r="P21" s="124">
        <v>0</v>
      </c>
      <c r="Q21" s="124">
        <v>0</v>
      </c>
      <c r="R21" s="124">
        <v>0</v>
      </c>
      <c r="S21" s="124">
        <v>0</v>
      </c>
      <c r="T21" s="124">
        <v>0</v>
      </c>
      <c r="U21" s="124">
        <v>0</v>
      </c>
      <c r="V21" s="124" cm="1">
        <f t="array" ref="V21">AVERAGE(($H21:$K21)/4,$L21,$M21,$N21,$O21,$P21,$Q21,$R21,$S21,$T21,$U21)</f>
        <v>0</v>
      </c>
      <c r="W21" s="124" cm="1">
        <f t="array" ref="W21">AVERAGE(($H21:$K21)/4,$L21,$M21,$N21,$O21,$P21,$Q21,$R21,$S21,$T21,$U21)</f>
        <v>0</v>
      </c>
      <c r="X21" s="124" cm="1">
        <f t="array" ref="X21">AVERAGE(($H21:$K21)/4,$L21,$M21,$N21,$O21,$P21,$Q21,$R21,$S21,$T21,$U21)</f>
        <v>0</v>
      </c>
      <c r="Y21" s="124" cm="1">
        <f t="array" ref="Y21">AVERAGE(($H21:$K21)/4,$L21,$M21,$N21,$O21,$P21,$Q21,$R21,$S21,$T21,$U21)</f>
        <v>0</v>
      </c>
      <c r="Z21" s="124" cm="1">
        <f t="array" ref="Z21">AVERAGE(($H21:$K21)/4,$L21,$M21,$N21,$O21,$P21,$Q21,$R21,$S21,$T21,$U21)</f>
        <v>0</v>
      </c>
      <c r="AA21" s="124" cm="1">
        <f t="array" ref="AA21">AVERAGE(($H21:$K21)/4,$L21,$M21,$N21,$O21,$P21,$Q21,$R21,$S21,$T21,$U21)</f>
        <v>0</v>
      </c>
      <c r="AB21" s="39" t="s">
        <v>260</v>
      </c>
      <c r="AC21" s="174" t="s">
        <v>1163</v>
      </c>
    </row>
    <row r="22" spans="1:29" ht="30" x14ac:dyDescent="0.25">
      <c r="B22" s="38"/>
      <c r="C22" s="38" t="s">
        <v>279</v>
      </c>
      <c r="D22" s="10" t="s">
        <v>173</v>
      </c>
      <c r="E22" s="38" t="s">
        <v>280</v>
      </c>
      <c r="F22" s="126" t="s">
        <v>0</v>
      </c>
      <c r="G22" s="129" t="s">
        <v>1080</v>
      </c>
      <c r="H22" s="129">
        <v>0</v>
      </c>
      <c r="I22" s="129">
        <v>0</v>
      </c>
      <c r="J22" s="129">
        <v>0</v>
      </c>
      <c r="K22" s="129">
        <v>0</v>
      </c>
      <c r="L22" s="153">
        <v>0</v>
      </c>
      <c r="M22" s="153">
        <v>0</v>
      </c>
      <c r="N22" s="153">
        <v>0</v>
      </c>
      <c r="O22" s="153">
        <v>0</v>
      </c>
      <c r="P22" s="124">
        <v>0</v>
      </c>
      <c r="Q22" s="124">
        <v>0</v>
      </c>
      <c r="R22" s="124">
        <v>0</v>
      </c>
      <c r="S22" s="124">
        <v>0</v>
      </c>
      <c r="T22" s="124">
        <v>0</v>
      </c>
      <c r="U22" s="124">
        <v>0</v>
      </c>
      <c r="V22" s="124" cm="1">
        <f t="array" ref="V22">AVERAGE(($H22:$K22)/4,$L22,$M22,$N22,$O22,$P22,$Q22,$R22,$S22,$T22,$U22)</f>
        <v>0</v>
      </c>
      <c r="W22" s="124" cm="1">
        <f t="array" ref="W22">AVERAGE(($H22:$K22)/4,$L22,$M22,$N22,$O22,$P22,$Q22,$R22,$S22,$T22,$U22)</f>
        <v>0</v>
      </c>
      <c r="X22" s="124" cm="1">
        <f t="array" ref="X22">AVERAGE(($H22:$K22)/4,$L22,$M22,$N22,$O22,$P22,$Q22,$R22,$S22,$T22,$U22)</f>
        <v>0</v>
      </c>
      <c r="Y22" s="124" cm="1">
        <f t="array" ref="Y22">AVERAGE(($H22:$K22)/4,$L22,$M22,$N22,$O22,$P22,$Q22,$R22,$S22,$T22,$U22)</f>
        <v>0</v>
      </c>
      <c r="Z22" s="124" cm="1">
        <f t="array" ref="Z22">AVERAGE(($H22:$K22)/4,$L22,$M22,$N22,$O22,$P22,$Q22,$R22,$S22,$T22,$U22)</f>
        <v>0</v>
      </c>
      <c r="AA22" s="124" cm="1">
        <f t="array" ref="AA22">AVERAGE(($H22:$K22)/4,$L22,$M22,$N22,$O22,$P22,$Q22,$R22,$S22,$T22,$U22)</f>
        <v>0</v>
      </c>
      <c r="AB22" s="39" t="s">
        <v>260</v>
      </c>
      <c r="AC22" s="174" t="s">
        <v>1163</v>
      </c>
    </row>
    <row r="23" spans="1:29" ht="30" x14ac:dyDescent="0.25">
      <c r="B23" s="38"/>
      <c r="C23" s="38" t="s">
        <v>281</v>
      </c>
      <c r="D23" s="10" t="s">
        <v>174</v>
      </c>
      <c r="E23" s="10" t="s">
        <v>282</v>
      </c>
      <c r="F23" s="126" t="s">
        <v>0</v>
      </c>
      <c r="G23" s="129" t="s">
        <v>1080</v>
      </c>
      <c r="H23" s="129">
        <v>0</v>
      </c>
      <c r="I23" s="129">
        <v>0</v>
      </c>
      <c r="J23" s="129">
        <v>0</v>
      </c>
      <c r="K23" s="129">
        <v>0</v>
      </c>
      <c r="L23" s="153">
        <v>0</v>
      </c>
      <c r="M23" s="153">
        <v>0</v>
      </c>
      <c r="N23" s="153">
        <v>0</v>
      </c>
      <c r="O23" s="153">
        <v>0</v>
      </c>
      <c r="P23" s="124">
        <v>0</v>
      </c>
      <c r="Q23" s="124">
        <v>0</v>
      </c>
      <c r="R23" s="124">
        <v>1</v>
      </c>
      <c r="S23" s="124">
        <v>0</v>
      </c>
      <c r="T23" s="124">
        <v>0</v>
      </c>
      <c r="U23" s="124">
        <v>0</v>
      </c>
      <c r="V23" s="124" cm="1">
        <f t="array" ref="V23">AVERAGE(($H23:$K23)/4,$L23,$M23,$N23,$O23,$P23,$Q23,$R23,$S23,$T23,$U23)</f>
        <v>7.1428571428571425E-2</v>
      </c>
      <c r="W23" s="124" cm="1">
        <f t="array" ref="W23">AVERAGE(($H23:$K23)/4,$L23,$M23,$N23,$O23,$P23,$Q23,$R23,$S23,$T23,$U23)</f>
        <v>7.1428571428571425E-2</v>
      </c>
      <c r="X23" s="124" cm="1">
        <f t="array" ref="X23">AVERAGE(($H23:$K23)/4,$L23,$M23,$N23,$O23,$P23,$Q23,$R23,$S23,$T23,$U23)</f>
        <v>7.1428571428571425E-2</v>
      </c>
      <c r="Y23" s="124" cm="1">
        <f t="array" ref="Y23">AVERAGE(($H23:$K23)/4,$L23,$M23,$N23,$O23,$P23,$Q23,$R23,$S23,$T23,$U23)</f>
        <v>7.1428571428571425E-2</v>
      </c>
      <c r="Z23" s="124" cm="1">
        <f t="array" ref="Z23">AVERAGE(($H23:$K23)/4,$L23,$M23,$N23,$O23,$P23,$Q23,$R23,$S23,$T23,$U23)</f>
        <v>7.1428571428571425E-2</v>
      </c>
      <c r="AA23" s="124" cm="1">
        <f t="array" ref="AA23">AVERAGE(($H23:$K23)/4,$L23,$M23,$N23,$O23,$P23,$Q23,$R23,$S23,$T23,$U23)</f>
        <v>7.1428571428571425E-2</v>
      </c>
      <c r="AB23" s="39" t="s">
        <v>260</v>
      </c>
      <c r="AC23" s="174" t="s">
        <v>1163</v>
      </c>
    </row>
    <row r="24" spans="1:29" ht="30" x14ac:dyDescent="0.25">
      <c r="B24" s="38"/>
      <c r="C24" s="38" t="s">
        <v>283</v>
      </c>
      <c r="D24" s="10" t="s">
        <v>176</v>
      </c>
      <c r="E24" s="10" t="s">
        <v>284</v>
      </c>
      <c r="F24" s="126" t="s">
        <v>0</v>
      </c>
      <c r="G24" s="129" t="s">
        <v>1080</v>
      </c>
      <c r="H24" s="129">
        <v>0</v>
      </c>
      <c r="I24" s="129">
        <v>0</v>
      </c>
      <c r="J24" s="129">
        <v>0</v>
      </c>
      <c r="K24" s="129">
        <v>0</v>
      </c>
      <c r="L24" s="153">
        <v>0</v>
      </c>
      <c r="M24" s="153">
        <v>0</v>
      </c>
      <c r="N24" s="153">
        <v>0</v>
      </c>
      <c r="O24" s="153">
        <v>0</v>
      </c>
      <c r="P24" s="124">
        <v>0</v>
      </c>
      <c r="Q24" s="124">
        <v>0</v>
      </c>
      <c r="R24" s="124">
        <v>0</v>
      </c>
      <c r="S24" s="124">
        <v>0</v>
      </c>
      <c r="T24" s="124">
        <v>0</v>
      </c>
      <c r="U24" s="124">
        <v>0</v>
      </c>
      <c r="V24" s="124" cm="1">
        <f t="array" ref="V24">AVERAGE(($H24:$K24)/4,$L24,$M24,$N24,$O24,$P24,$Q24,$R24,$S24,$T24,$U24)</f>
        <v>0</v>
      </c>
      <c r="W24" s="124" cm="1">
        <f t="array" ref="W24">AVERAGE(($H24:$K24)/4,$L24,$M24,$N24,$O24,$P24,$Q24,$R24,$S24,$T24,$U24)</f>
        <v>0</v>
      </c>
      <c r="X24" s="124" cm="1">
        <f t="array" ref="X24">AVERAGE(($H24:$K24)/4,$L24,$M24,$N24,$O24,$P24,$Q24,$R24,$S24,$T24,$U24)</f>
        <v>0</v>
      </c>
      <c r="Y24" s="124" cm="1">
        <f t="array" ref="Y24">AVERAGE(($H24:$K24)/4,$L24,$M24,$N24,$O24,$P24,$Q24,$R24,$S24,$T24,$U24)</f>
        <v>0</v>
      </c>
      <c r="Z24" s="124" cm="1">
        <f t="array" ref="Z24">AVERAGE(($H24:$K24)/4,$L24,$M24,$N24,$O24,$P24,$Q24,$R24,$S24,$T24,$U24)</f>
        <v>0</v>
      </c>
      <c r="AA24" s="124" cm="1">
        <f t="array" ref="AA24">AVERAGE(($H24:$K24)/4,$L24,$M24,$N24,$O24,$P24,$Q24,$R24,$S24,$T24,$U24)</f>
        <v>0</v>
      </c>
      <c r="AB24" s="39" t="s">
        <v>260</v>
      </c>
      <c r="AC24" s="174" t="s">
        <v>1163</v>
      </c>
    </row>
    <row r="25" spans="1:29" ht="30" x14ac:dyDescent="0.25">
      <c r="B25" s="38"/>
      <c r="C25" s="38" t="s">
        <v>285</v>
      </c>
      <c r="D25" s="10" t="s">
        <v>177</v>
      </c>
      <c r="E25" s="10" t="s">
        <v>286</v>
      </c>
      <c r="F25" s="126" t="s">
        <v>0</v>
      </c>
      <c r="G25" s="129" t="s">
        <v>1080</v>
      </c>
      <c r="H25" s="129">
        <v>0</v>
      </c>
      <c r="I25" s="129">
        <v>0</v>
      </c>
      <c r="J25" s="129">
        <v>0</v>
      </c>
      <c r="K25" s="129">
        <v>0</v>
      </c>
      <c r="L25" s="153">
        <v>0</v>
      </c>
      <c r="M25" s="153">
        <v>0</v>
      </c>
      <c r="N25" s="153">
        <v>0</v>
      </c>
      <c r="O25" s="153">
        <v>0</v>
      </c>
      <c r="P25" s="124">
        <v>0</v>
      </c>
      <c r="Q25" s="124">
        <v>1</v>
      </c>
      <c r="R25" s="124">
        <v>0</v>
      </c>
      <c r="S25" s="124">
        <v>0</v>
      </c>
      <c r="T25" s="124">
        <v>0</v>
      </c>
      <c r="U25" s="124">
        <v>0</v>
      </c>
      <c r="V25" s="124" cm="1">
        <f t="array" ref="V25">AVERAGE(($H25:$K25)/4,$L25,$M25,$N25,$O25,$P25,$Q25,$R25,$S25,$T25,$U25)</f>
        <v>7.1428571428571425E-2</v>
      </c>
      <c r="W25" s="124" cm="1">
        <f t="array" ref="W25">AVERAGE(($H25:$K25)/4,$L25,$M25,$N25,$O25,$P25,$Q25,$R25,$S25,$T25,$U25)</f>
        <v>7.1428571428571425E-2</v>
      </c>
      <c r="X25" s="124" cm="1">
        <f t="array" ref="X25">AVERAGE(($H25:$K25)/4,$L25,$M25,$N25,$O25,$P25,$Q25,$R25,$S25,$T25,$U25)</f>
        <v>7.1428571428571425E-2</v>
      </c>
      <c r="Y25" s="124" cm="1">
        <f t="array" ref="Y25">AVERAGE(($H25:$K25)/4,$L25,$M25,$N25,$O25,$P25,$Q25,$R25,$S25,$T25,$U25)</f>
        <v>7.1428571428571425E-2</v>
      </c>
      <c r="Z25" s="124" cm="1">
        <f t="array" ref="Z25">AVERAGE(($H25:$K25)/4,$L25,$M25,$N25,$O25,$P25,$Q25,$R25,$S25,$T25,$U25)</f>
        <v>7.1428571428571425E-2</v>
      </c>
      <c r="AA25" s="124" cm="1">
        <f t="array" ref="AA25">AVERAGE(($H25:$K25)/4,$L25,$M25,$N25,$O25,$P25,$Q25,$R25,$S25,$T25,$U25)</f>
        <v>7.1428571428571425E-2</v>
      </c>
      <c r="AB25" s="39" t="s">
        <v>260</v>
      </c>
      <c r="AC25" s="174" t="s">
        <v>1163</v>
      </c>
    </row>
    <row r="26" spans="1:29" ht="30" x14ac:dyDescent="0.25">
      <c r="B26" s="38"/>
      <c r="C26" s="38" t="s">
        <v>287</v>
      </c>
      <c r="D26" s="10" t="s">
        <v>180</v>
      </c>
      <c r="E26" s="10" t="s">
        <v>288</v>
      </c>
      <c r="F26" s="126" t="s">
        <v>0</v>
      </c>
      <c r="G26" s="129" t="s">
        <v>1080</v>
      </c>
      <c r="H26" s="129">
        <v>0</v>
      </c>
      <c r="I26" s="129">
        <v>0</v>
      </c>
      <c r="J26" s="129">
        <v>0</v>
      </c>
      <c r="K26" s="129">
        <v>0</v>
      </c>
      <c r="L26" s="153">
        <v>0</v>
      </c>
      <c r="M26" s="153">
        <v>0</v>
      </c>
      <c r="N26" s="153">
        <v>0</v>
      </c>
      <c r="O26" s="153">
        <v>0</v>
      </c>
      <c r="P26" s="124">
        <v>0</v>
      </c>
      <c r="Q26" s="124">
        <v>0</v>
      </c>
      <c r="R26" s="124">
        <v>0</v>
      </c>
      <c r="S26" s="124">
        <v>0</v>
      </c>
      <c r="T26" s="124">
        <v>0</v>
      </c>
      <c r="U26" s="124">
        <v>0</v>
      </c>
      <c r="V26" s="124" cm="1">
        <f t="array" ref="V26">AVERAGE(($H26:$K26)/4,$L26,$M26,$N26,$O26,$P26,$Q26,$R26,$S26,$T26,$U26)</f>
        <v>0</v>
      </c>
      <c r="W26" s="124" cm="1">
        <f t="array" ref="W26">AVERAGE(($H26:$K26)/4,$L26,$M26,$N26,$O26,$P26,$Q26,$R26,$S26,$T26,$U26)</f>
        <v>0</v>
      </c>
      <c r="X26" s="124" cm="1">
        <f t="array" ref="X26">AVERAGE(($H26:$K26)/4,$L26,$M26,$N26,$O26,$P26,$Q26,$R26,$S26,$T26,$U26)</f>
        <v>0</v>
      </c>
      <c r="Y26" s="124" cm="1">
        <f t="array" ref="Y26">AVERAGE(($H26:$K26)/4,$L26,$M26,$N26,$O26,$P26,$Q26,$R26,$S26,$T26,$U26)</f>
        <v>0</v>
      </c>
      <c r="Z26" s="124" cm="1">
        <f t="array" ref="Z26">AVERAGE(($H26:$K26)/4,$L26,$M26,$N26,$O26,$P26,$Q26,$R26,$S26,$T26,$U26)</f>
        <v>0</v>
      </c>
      <c r="AA26" s="124" cm="1">
        <f t="array" ref="AA26">AVERAGE(($H26:$K26)/4,$L26,$M26,$N26,$O26,$P26,$Q26,$R26,$S26,$T26,$U26)</f>
        <v>0</v>
      </c>
      <c r="AB26" s="39" t="s">
        <v>260</v>
      </c>
      <c r="AC26" s="174" t="s">
        <v>1163</v>
      </c>
    </row>
    <row r="27" spans="1:29" ht="30" x14ac:dyDescent="0.25">
      <c r="A27" s="8" t="s">
        <v>256</v>
      </c>
      <c r="B27" s="38" t="s">
        <v>289</v>
      </c>
      <c r="C27" s="38" t="s">
        <v>290</v>
      </c>
      <c r="D27" s="38" t="s">
        <v>183</v>
      </c>
      <c r="E27" s="12" t="s">
        <v>291</v>
      </c>
      <c r="F27" s="126" t="s">
        <v>1</v>
      </c>
      <c r="G27" s="129" t="s">
        <v>1080</v>
      </c>
      <c r="H27" s="129" t="s">
        <v>1080</v>
      </c>
      <c r="I27" s="129" t="s">
        <v>1080</v>
      </c>
      <c r="J27" s="129" t="s">
        <v>1080</v>
      </c>
      <c r="K27" s="129" t="s">
        <v>1080</v>
      </c>
      <c r="L27" s="129" t="s">
        <v>1080</v>
      </c>
      <c r="M27" s="129" t="s">
        <v>1080</v>
      </c>
      <c r="N27" s="129" t="s">
        <v>1080</v>
      </c>
      <c r="O27" s="129" t="s">
        <v>1080</v>
      </c>
      <c r="P27" s="129" t="s">
        <v>1080</v>
      </c>
      <c r="Q27" s="129" t="s">
        <v>1080</v>
      </c>
      <c r="R27" s="129" t="s">
        <v>1080</v>
      </c>
      <c r="S27" s="129" t="s">
        <v>1080</v>
      </c>
      <c r="T27" s="129" t="s">
        <v>1080</v>
      </c>
      <c r="U27" s="129" t="s">
        <v>1080</v>
      </c>
      <c r="V27" s="129" t="s">
        <v>1080</v>
      </c>
      <c r="W27" s="129" t="s">
        <v>1080</v>
      </c>
      <c r="X27" s="129" t="s">
        <v>1080</v>
      </c>
      <c r="Y27" s="129" t="s">
        <v>1080</v>
      </c>
      <c r="Z27" s="129" t="s">
        <v>1080</v>
      </c>
      <c r="AA27" s="129" t="s">
        <v>1080</v>
      </c>
      <c r="AB27" s="39" t="s">
        <v>260</v>
      </c>
      <c r="AC27" s="174" t="s">
        <v>1164</v>
      </c>
    </row>
    <row r="28" spans="1:29" ht="30" x14ac:dyDescent="0.25">
      <c r="B28" s="38"/>
      <c r="C28" s="38"/>
      <c r="D28" s="10" t="s">
        <v>292</v>
      </c>
      <c r="E28" s="12" t="s">
        <v>293</v>
      </c>
      <c r="F28" s="126" t="s">
        <v>1</v>
      </c>
      <c r="G28" s="129" t="s">
        <v>1080</v>
      </c>
      <c r="H28" s="129" t="s">
        <v>1080</v>
      </c>
      <c r="I28" s="129" t="s">
        <v>1080</v>
      </c>
      <c r="J28" s="129" t="s">
        <v>1080</v>
      </c>
      <c r="K28" s="129" t="s">
        <v>1080</v>
      </c>
      <c r="L28" s="129" t="s">
        <v>1080</v>
      </c>
      <c r="M28" s="129" t="s">
        <v>1080</v>
      </c>
      <c r="N28" s="129" t="s">
        <v>1080</v>
      </c>
      <c r="O28" s="129" t="s">
        <v>1080</v>
      </c>
      <c r="P28" s="129" t="s">
        <v>1080</v>
      </c>
      <c r="Q28" s="129" t="s">
        <v>1080</v>
      </c>
      <c r="R28" s="129" t="s">
        <v>1080</v>
      </c>
      <c r="S28" s="129" t="s">
        <v>1080</v>
      </c>
      <c r="T28" s="129" t="s">
        <v>1080</v>
      </c>
      <c r="U28" s="129" t="s">
        <v>1080</v>
      </c>
      <c r="V28" s="129" t="s">
        <v>1080</v>
      </c>
      <c r="W28" s="129" t="s">
        <v>1080</v>
      </c>
      <c r="X28" s="129" t="s">
        <v>1080</v>
      </c>
      <c r="Y28" s="129" t="s">
        <v>1080</v>
      </c>
      <c r="Z28" s="129" t="s">
        <v>1080</v>
      </c>
      <c r="AA28" s="129" t="s">
        <v>1080</v>
      </c>
      <c r="AB28" s="39" t="s">
        <v>260</v>
      </c>
      <c r="AC28" s="174" t="s">
        <v>1164</v>
      </c>
    </row>
    <row r="29" spans="1:29" ht="30" x14ac:dyDescent="0.25">
      <c r="B29" s="38"/>
      <c r="C29" s="38"/>
      <c r="D29" s="10" t="s">
        <v>294</v>
      </c>
      <c r="E29" s="12" t="s">
        <v>295</v>
      </c>
      <c r="F29" s="126" t="s">
        <v>1</v>
      </c>
      <c r="G29" s="129" t="s">
        <v>1080</v>
      </c>
      <c r="H29" s="129" t="s">
        <v>1080</v>
      </c>
      <c r="I29" s="129" t="s">
        <v>1080</v>
      </c>
      <c r="J29" s="129" t="s">
        <v>1080</v>
      </c>
      <c r="K29" s="129" t="s">
        <v>1080</v>
      </c>
      <c r="L29" s="129" t="s">
        <v>1080</v>
      </c>
      <c r="M29" s="129" t="s">
        <v>1080</v>
      </c>
      <c r="N29" s="129" t="s">
        <v>1080</v>
      </c>
      <c r="O29" s="129" t="s">
        <v>1080</v>
      </c>
      <c r="P29" s="129" t="s">
        <v>1080</v>
      </c>
      <c r="Q29" s="129" t="s">
        <v>1080</v>
      </c>
      <c r="R29" s="129" t="s">
        <v>1080</v>
      </c>
      <c r="S29" s="129" t="s">
        <v>1080</v>
      </c>
      <c r="T29" s="129" t="s">
        <v>1080</v>
      </c>
      <c r="U29" s="129" t="s">
        <v>1080</v>
      </c>
      <c r="V29" s="129" t="s">
        <v>1080</v>
      </c>
      <c r="W29" s="129" t="s">
        <v>1080</v>
      </c>
      <c r="X29" s="129" t="s">
        <v>1080</v>
      </c>
      <c r="Y29" s="129" t="s">
        <v>1080</v>
      </c>
      <c r="Z29" s="129" t="s">
        <v>1080</v>
      </c>
      <c r="AA29" s="129" t="s">
        <v>1080</v>
      </c>
      <c r="AB29" s="39" t="s">
        <v>260</v>
      </c>
      <c r="AC29" s="174" t="s">
        <v>1164</v>
      </c>
    </row>
    <row r="30" spans="1:29" ht="30" x14ac:dyDescent="0.25">
      <c r="B30" s="38"/>
      <c r="C30" s="38"/>
      <c r="D30" s="10" t="s">
        <v>296</v>
      </c>
      <c r="E30" s="12" t="s">
        <v>297</v>
      </c>
      <c r="F30" s="126" t="s">
        <v>1</v>
      </c>
      <c r="G30" s="129" t="s">
        <v>1080</v>
      </c>
      <c r="H30" s="129" t="s">
        <v>1080</v>
      </c>
      <c r="I30" s="129" t="s">
        <v>1080</v>
      </c>
      <c r="J30" s="129" t="s">
        <v>1080</v>
      </c>
      <c r="K30" s="129" t="s">
        <v>1080</v>
      </c>
      <c r="L30" s="129" t="s">
        <v>1080</v>
      </c>
      <c r="M30" s="129" t="s">
        <v>1080</v>
      </c>
      <c r="N30" s="129" t="s">
        <v>1080</v>
      </c>
      <c r="O30" s="129" t="s">
        <v>1080</v>
      </c>
      <c r="P30" s="129" t="s">
        <v>1080</v>
      </c>
      <c r="Q30" s="129" t="s">
        <v>1080</v>
      </c>
      <c r="R30" s="129" t="s">
        <v>1080</v>
      </c>
      <c r="S30" s="129" t="s">
        <v>1080</v>
      </c>
      <c r="T30" s="129" t="s">
        <v>1080</v>
      </c>
      <c r="U30" s="129" t="s">
        <v>1080</v>
      </c>
      <c r="V30" s="129" t="s">
        <v>1080</v>
      </c>
      <c r="W30" s="129" t="s">
        <v>1080</v>
      </c>
      <c r="X30" s="129" t="s">
        <v>1080</v>
      </c>
      <c r="Y30" s="129" t="s">
        <v>1080</v>
      </c>
      <c r="Z30" s="129" t="s">
        <v>1080</v>
      </c>
      <c r="AA30" s="129" t="s">
        <v>1080</v>
      </c>
      <c r="AB30" s="39" t="s">
        <v>260</v>
      </c>
      <c r="AC30" s="174" t="s">
        <v>1164</v>
      </c>
    </row>
    <row r="31" spans="1:29" ht="30" x14ac:dyDescent="0.25">
      <c r="B31" s="38"/>
      <c r="C31" s="38"/>
      <c r="D31" s="10" t="s">
        <v>298</v>
      </c>
      <c r="E31" s="40" t="s">
        <v>299</v>
      </c>
      <c r="F31" s="126" t="s">
        <v>1</v>
      </c>
      <c r="G31" s="129" t="s">
        <v>1080</v>
      </c>
      <c r="H31" s="129" t="s">
        <v>1080</v>
      </c>
      <c r="I31" s="129" t="s">
        <v>1080</v>
      </c>
      <c r="J31" s="129" t="s">
        <v>1080</v>
      </c>
      <c r="K31" s="129" t="s">
        <v>1080</v>
      </c>
      <c r="L31" s="129" t="s">
        <v>1080</v>
      </c>
      <c r="M31" s="129" t="s">
        <v>1080</v>
      </c>
      <c r="N31" s="129" t="s">
        <v>1080</v>
      </c>
      <c r="O31" s="129" t="s">
        <v>1080</v>
      </c>
      <c r="P31" s="129" t="s">
        <v>1080</v>
      </c>
      <c r="Q31" s="129" t="s">
        <v>1080</v>
      </c>
      <c r="R31" s="129" t="s">
        <v>1080</v>
      </c>
      <c r="S31" s="129" t="s">
        <v>1080</v>
      </c>
      <c r="T31" s="129" t="s">
        <v>1080</v>
      </c>
      <c r="U31" s="129" t="s">
        <v>1080</v>
      </c>
      <c r="V31" s="129" t="s">
        <v>1080</v>
      </c>
      <c r="W31" s="129" t="s">
        <v>1080</v>
      </c>
      <c r="X31" s="129" t="s">
        <v>1080</v>
      </c>
      <c r="Y31" s="129" t="s">
        <v>1080</v>
      </c>
      <c r="Z31" s="129" t="s">
        <v>1080</v>
      </c>
      <c r="AA31" s="129" t="s">
        <v>1080</v>
      </c>
      <c r="AB31" s="39" t="s">
        <v>260</v>
      </c>
      <c r="AC31" s="174" t="s">
        <v>1164</v>
      </c>
    </row>
    <row r="32" spans="1:29" ht="30" x14ac:dyDescent="0.25">
      <c r="B32" s="38"/>
      <c r="C32" s="38" t="s">
        <v>300</v>
      </c>
      <c r="D32" s="10" t="s">
        <v>301</v>
      </c>
      <c r="E32" s="40" t="s">
        <v>302</v>
      </c>
      <c r="F32" s="126" t="s">
        <v>1</v>
      </c>
      <c r="G32" s="129" t="s">
        <v>1080</v>
      </c>
      <c r="H32" s="129" t="s">
        <v>1080</v>
      </c>
      <c r="I32" s="129" t="s">
        <v>1080</v>
      </c>
      <c r="J32" s="129" t="s">
        <v>1080</v>
      </c>
      <c r="K32" s="129" t="s">
        <v>1080</v>
      </c>
      <c r="L32" s="129" t="s">
        <v>1080</v>
      </c>
      <c r="M32" s="129" t="s">
        <v>1080</v>
      </c>
      <c r="N32" s="129" t="s">
        <v>1080</v>
      </c>
      <c r="O32" s="129" t="s">
        <v>1080</v>
      </c>
      <c r="P32" s="129" t="s">
        <v>1080</v>
      </c>
      <c r="Q32" s="129" t="s">
        <v>1080</v>
      </c>
      <c r="R32" s="129" t="s">
        <v>1080</v>
      </c>
      <c r="S32" s="129" t="s">
        <v>1080</v>
      </c>
      <c r="T32" s="129" t="s">
        <v>1080</v>
      </c>
      <c r="U32" s="129" t="s">
        <v>1080</v>
      </c>
      <c r="V32" s="129" t="s">
        <v>1080</v>
      </c>
      <c r="W32" s="129" t="s">
        <v>1080</v>
      </c>
      <c r="X32" s="129" t="s">
        <v>1080</v>
      </c>
      <c r="Y32" s="129" t="s">
        <v>1080</v>
      </c>
      <c r="Z32" s="129" t="s">
        <v>1080</v>
      </c>
      <c r="AA32" s="129" t="s">
        <v>1080</v>
      </c>
      <c r="AB32" s="39" t="s">
        <v>260</v>
      </c>
      <c r="AC32" s="174" t="s">
        <v>1164</v>
      </c>
    </row>
    <row r="33" spans="1:29" ht="30" x14ac:dyDescent="0.25">
      <c r="B33" s="38"/>
      <c r="C33" s="38"/>
      <c r="D33" s="10" t="s">
        <v>303</v>
      </c>
      <c r="E33" s="40" t="s">
        <v>304</v>
      </c>
      <c r="F33" s="126" t="s">
        <v>1</v>
      </c>
      <c r="G33" s="129" t="s">
        <v>1080</v>
      </c>
      <c r="H33" s="129" t="s">
        <v>1080</v>
      </c>
      <c r="I33" s="129" t="s">
        <v>1080</v>
      </c>
      <c r="J33" s="129" t="s">
        <v>1080</v>
      </c>
      <c r="K33" s="129" t="s">
        <v>1080</v>
      </c>
      <c r="L33" s="129" t="s">
        <v>1080</v>
      </c>
      <c r="M33" s="129" t="s">
        <v>1080</v>
      </c>
      <c r="N33" s="129" t="s">
        <v>1080</v>
      </c>
      <c r="O33" s="129" t="s">
        <v>1080</v>
      </c>
      <c r="P33" s="129" t="s">
        <v>1080</v>
      </c>
      <c r="Q33" s="129" t="s">
        <v>1080</v>
      </c>
      <c r="R33" s="129" t="s">
        <v>1080</v>
      </c>
      <c r="S33" s="129" t="s">
        <v>1080</v>
      </c>
      <c r="T33" s="129" t="s">
        <v>1080</v>
      </c>
      <c r="U33" s="129" t="s">
        <v>1080</v>
      </c>
      <c r="V33" s="129" t="s">
        <v>1080</v>
      </c>
      <c r="W33" s="129" t="s">
        <v>1080</v>
      </c>
      <c r="X33" s="129" t="s">
        <v>1080</v>
      </c>
      <c r="Y33" s="129" t="s">
        <v>1080</v>
      </c>
      <c r="Z33" s="129" t="s">
        <v>1080</v>
      </c>
      <c r="AA33" s="129" t="s">
        <v>1080</v>
      </c>
      <c r="AB33" s="39" t="s">
        <v>260</v>
      </c>
      <c r="AC33" s="174" t="s">
        <v>1164</v>
      </c>
    </row>
    <row r="34" spans="1:29" ht="30" x14ac:dyDescent="0.25">
      <c r="B34" s="38"/>
      <c r="C34" s="38"/>
      <c r="D34" s="10" t="s">
        <v>305</v>
      </c>
      <c r="E34" s="12" t="s">
        <v>306</v>
      </c>
      <c r="F34" s="126" t="s">
        <v>1</v>
      </c>
      <c r="G34" s="129" t="s">
        <v>1080</v>
      </c>
      <c r="H34" s="129" t="s">
        <v>1080</v>
      </c>
      <c r="I34" s="129" t="s">
        <v>1080</v>
      </c>
      <c r="J34" s="129" t="s">
        <v>1080</v>
      </c>
      <c r="K34" s="129" t="s">
        <v>1080</v>
      </c>
      <c r="L34" s="129" t="s">
        <v>1080</v>
      </c>
      <c r="M34" s="129" t="s">
        <v>1080</v>
      </c>
      <c r="N34" s="129" t="s">
        <v>1080</v>
      </c>
      <c r="O34" s="129" t="s">
        <v>1080</v>
      </c>
      <c r="P34" s="129" t="s">
        <v>1080</v>
      </c>
      <c r="Q34" s="129" t="s">
        <v>1080</v>
      </c>
      <c r="R34" s="129" t="s">
        <v>1080</v>
      </c>
      <c r="S34" s="129" t="s">
        <v>1080</v>
      </c>
      <c r="T34" s="129" t="s">
        <v>1080</v>
      </c>
      <c r="U34" s="129" t="s">
        <v>1080</v>
      </c>
      <c r="V34" s="129" t="s">
        <v>1080</v>
      </c>
      <c r="W34" s="129" t="s">
        <v>1080</v>
      </c>
      <c r="X34" s="129" t="s">
        <v>1080</v>
      </c>
      <c r="Y34" s="129" t="s">
        <v>1080</v>
      </c>
      <c r="Z34" s="129" t="s">
        <v>1080</v>
      </c>
      <c r="AA34" s="129" t="s">
        <v>1080</v>
      </c>
      <c r="AB34" s="39" t="s">
        <v>260</v>
      </c>
      <c r="AC34" s="174" t="s">
        <v>1164</v>
      </c>
    </row>
    <row r="35" spans="1:29" ht="30" x14ac:dyDescent="0.25">
      <c r="B35" s="38"/>
      <c r="C35" s="38"/>
      <c r="D35" s="10" t="s">
        <v>307</v>
      </c>
      <c r="E35" s="12" t="s">
        <v>308</v>
      </c>
      <c r="F35" s="126" t="s">
        <v>1</v>
      </c>
      <c r="G35" s="129" t="s">
        <v>1080</v>
      </c>
      <c r="H35" s="129" t="s">
        <v>1080</v>
      </c>
      <c r="I35" s="129" t="s">
        <v>1080</v>
      </c>
      <c r="J35" s="129" t="s">
        <v>1080</v>
      </c>
      <c r="K35" s="129" t="s">
        <v>1080</v>
      </c>
      <c r="L35" s="129" t="s">
        <v>1080</v>
      </c>
      <c r="M35" s="129" t="s">
        <v>1080</v>
      </c>
      <c r="N35" s="129" t="s">
        <v>1080</v>
      </c>
      <c r="O35" s="129" t="s">
        <v>1080</v>
      </c>
      <c r="P35" s="129" t="s">
        <v>1080</v>
      </c>
      <c r="Q35" s="129" t="s">
        <v>1080</v>
      </c>
      <c r="R35" s="129" t="s">
        <v>1080</v>
      </c>
      <c r="S35" s="129" t="s">
        <v>1080</v>
      </c>
      <c r="T35" s="129" t="s">
        <v>1080</v>
      </c>
      <c r="U35" s="129" t="s">
        <v>1080</v>
      </c>
      <c r="V35" s="129" t="s">
        <v>1080</v>
      </c>
      <c r="W35" s="129" t="s">
        <v>1080</v>
      </c>
      <c r="X35" s="129" t="s">
        <v>1080</v>
      </c>
      <c r="Y35" s="129" t="s">
        <v>1080</v>
      </c>
      <c r="Z35" s="129" t="s">
        <v>1080</v>
      </c>
      <c r="AA35" s="129" t="s">
        <v>1080</v>
      </c>
      <c r="AB35" s="39" t="s">
        <v>260</v>
      </c>
      <c r="AC35" s="174" t="s">
        <v>1164</v>
      </c>
    </row>
    <row r="36" spans="1:29" ht="30" x14ac:dyDescent="0.25">
      <c r="B36" s="38"/>
      <c r="C36" s="38"/>
      <c r="D36" s="10" t="s">
        <v>309</v>
      </c>
      <c r="E36" s="12" t="s">
        <v>310</v>
      </c>
      <c r="F36" s="126" t="s">
        <v>1</v>
      </c>
      <c r="G36" s="129" t="s">
        <v>1080</v>
      </c>
      <c r="H36" s="129" t="s">
        <v>1080</v>
      </c>
      <c r="I36" s="129" t="s">
        <v>1080</v>
      </c>
      <c r="J36" s="129" t="s">
        <v>1080</v>
      </c>
      <c r="K36" s="129" t="s">
        <v>1080</v>
      </c>
      <c r="L36" s="129" t="s">
        <v>1080</v>
      </c>
      <c r="M36" s="129" t="s">
        <v>1080</v>
      </c>
      <c r="N36" s="129" t="s">
        <v>1080</v>
      </c>
      <c r="O36" s="129" t="s">
        <v>1080</v>
      </c>
      <c r="P36" s="129" t="s">
        <v>1080</v>
      </c>
      <c r="Q36" s="129" t="s">
        <v>1080</v>
      </c>
      <c r="R36" s="129" t="s">
        <v>1080</v>
      </c>
      <c r="S36" s="129" t="s">
        <v>1080</v>
      </c>
      <c r="T36" s="129" t="s">
        <v>1080</v>
      </c>
      <c r="U36" s="129" t="s">
        <v>1080</v>
      </c>
      <c r="V36" s="129" t="s">
        <v>1080</v>
      </c>
      <c r="W36" s="129" t="s">
        <v>1080</v>
      </c>
      <c r="X36" s="129" t="s">
        <v>1080</v>
      </c>
      <c r="Y36" s="129" t="s">
        <v>1080</v>
      </c>
      <c r="Z36" s="129" t="s">
        <v>1080</v>
      </c>
      <c r="AA36" s="129" t="s">
        <v>1080</v>
      </c>
      <c r="AB36" s="39" t="s">
        <v>260</v>
      </c>
      <c r="AC36" s="174" t="s">
        <v>1164</v>
      </c>
    </row>
    <row r="37" spans="1:29" ht="30" x14ac:dyDescent="0.25">
      <c r="B37" s="38"/>
      <c r="C37" s="38"/>
      <c r="D37" s="10" t="s">
        <v>311</v>
      </c>
      <c r="E37" s="12" t="s">
        <v>312</v>
      </c>
      <c r="F37" s="126" t="s">
        <v>1</v>
      </c>
      <c r="G37" s="129" t="s">
        <v>1080</v>
      </c>
      <c r="H37" s="129" t="s">
        <v>1080</v>
      </c>
      <c r="I37" s="129" t="s">
        <v>1080</v>
      </c>
      <c r="J37" s="129" t="s">
        <v>1080</v>
      </c>
      <c r="K37" s="129" t="s">
        <v>1080</v>
      </c>
      <c r="L37" s="129" t="s">
        <v>1080</v>
      </c>
      <c r="M37" s="129" t="s">
        <v>1080</v>
      </c>
      <c r="N37" s="129" t="s">
        <v>1080</v>
      </c>
      <c r="O37" s="129" t="s">
        <v>1080</v>
      </c>
      <c r="P37" s="129" t="s">
        <v>1080</v>
      </c>
      <c r="Q37" s="129" t="s">
        <v>1080</v>
      </c>
      <c r="R37" s="129" t="s">
        <v>1080</v>
      </c>
      <c r="S37" s="129" t="s">
        <v>1080</v>
      </c>
      <c r="T37" s="129" t="s">
        <v>1080</v>
      </c>
      <c r="U37" s="129" t="s">
        <v>1080</v>
      </c>
      <c r="V37" s="129" t="s">
        <v>1080</v>
      </c>
      <c r="W37" s="129" t="s">
        <v>1080</v>
      </c>
      <c r="X37" s="129" t="s">
        <v>1080</v>
      </c>
      <c r="Y37" s="129" t="s">
        <v>1080</v>
      </c>
      <c r="Z37" s="129" t="s">
        <v>1080</v>
      </c>
      <c r="AA37" s="129" t="s">
        <v>1080</v>
      </c>
      <c r="AB37" s="39" t="s">
        <v>260</v>
      </c>
      <c r="AC37" s="174" t="s">
        <v>1164</v>
      </c>
    </row>
    <row r="38" spans="1:29" ht="30" x14ac:dyDescent="0.25">
      <c r="B38" s="38"/>
      <c r="C38" s="38"/>
      <c r="D38" s="10" t="s">
        <v>313</v>
      </c>
      <c r="E38" s="12" t="s">
        <v>314</v>
      </c>
      <c r="F38" s="126" t="s">
        <v>1</v>
      </c>
      <c r="G38" s="129" t="s">
        <v>1080</v>
      </c>
      <c r="H38" s="129" t="s">
        <v>1080</v>
      </c>
      <c r="I38" s="129" t="s">
        <v>1080</v>
      </c>
      <c r="J38" s="129" t="s">
        <v>1080</v>
      </c>
      <c r="K38" s="129" t="s">
        <v>1080</v>
      </c>
      <c r="L38" s="129" t="s">
        <v>1080</v>
      </c>
      <c r="M38" s="129" t="s">
        <v>1080</v>
      </c>
      <c r="N38" s="129" t="s">
        <v>1080</v>
      </c>
      <c r="O38" s="129" t="s">
        <v>1080</v>
      </c>
      <c r="P38" s="129" t="s">
        <v>1080</v>
      </c>
      <c r="Q38" s="129" t="s">
        <v>1080</v>
      </c>
      <c r="R38" s="129" t="s">
        <v>1080</v>
      </c>
      <c r="S38" s="129" t="s">
        <v>1080</v>
      </c>
      <c r="T38" s="129" t="s">
        <v>1080</v>
      </c>
      <c r="U38" s="129" t="s">
        <v>1080</v>
      </c>
      <c r="V38" s="129" t="s">
        <v>1080</v>
      </c>
      <c r="W38" s="129" t="s">
        <v>1080</v>
      </c>
      <c r="X38" s="129" t="s">
        <v>1080</v>
      </c>
      <c r="Y38" s="129" t="s">
        <v>1080</v>
      </c>
      <c r="Z38" s="129" t="s">
        <v>1080</v>
      </c>
      <c r="AA38" s="129" t="s">
        <v>1080</v>
      </c>
      <c r="AB38" s="39" t="s">
        <v>260</v>
      </c>
      <c r="AC38" s="174" t="s">
        <v>1164</v>
      </c>
    </row>
    <row r="39" spans="1:29" ht="30" x14ac:dyDescent="0.25">
      <c r="B39" s="38"/>
      <c r="C39" s="38"/>
      <c r="D39" s="36" t="s">
        <v>315</v>
      </c>
      <c r="E39" s="12" t="s">
        <v>316</v>
      </c>
      <c r="F39" s="126" t="s">
        <v>1</v>
      </c>
      <c r="G39" s="129" t="s">
        <v>1080</v>
      </c>
      <c r="H39" s="129" t="s">
        <v>1080</v>
      </c>
      <c r="I39" s="129" t="s">
        <v>1080</v>
      </c>
      <c r="J39" s="129" t="s">
        <v>1080</v>
      </c>
      <c r="K39" s="129" t="s">
        <v>1080</v>
      </c>
      <c r="L39" s="129" t="s">
        <v>1080</v>
      </c>
      <c r="M39" s="129" t="s">
        <v>1080</v>
      </c>
      <c r="N39" s="129" t="s">
        <v>1080</v>
      </c>
      <c r="O39" s="129" t="s">
        <v>1080</v>
      </c>
      <c r="P39" s="129" t="s">
        <v>1080</v>
      </c>
      <c r="Q39" s="129" t="s">
        <v>1080</v>
      </c>
      <c r="R39" s="129" t="s">
        <v>1080</v>
      </c>
      <c r="S39" s="129" t="s">
        <v>1080</v>
      </c>
      <c r="T39" s="129" t="s">
        <v>1080</v>
      </c>
      <c r="U39" s="129" t="s">
        <v>1080</v>
      </c>
      <c r="V39" s="129" t="s">
        <v>1080</v>
      </c>
      <c r="W39" s="129" t="s">
        <v>1080</v>
      </c>
      <c r="X39" s="129" t="s">
        <v>1080</v>
      </c>
      <c r="Y39" s="129" t="s">
        <v>1080</v>
      </c>
      <c r="Z39" s="129" t="s">
        <v>1080</v>
      </c>
      <c r="AA39" s="129" t="s">
        <v>1080</v>
      </c>
      <c r="AB39" s="39" t="s">
        <v>260</v>
      </c>
      <c r="AC39" s="174" t="s">
        <v>1164</v>
      </c>
    </row>
    <row r="40" spans="1:29" ht="30" x14ac:dyDescent="0.25">
      <c r="B40" s="38"/>
      <c r="C40" s="38" t="s">
        <v>317</v>
      </c>
      <c r="D40" s="10" t="s">
        <v>318</v>
      </c>
      <c r="E40" s="10" t="s">
        <v>319</v>
      </c>
      <c r="F40" s="126" t="s">
        <v>1</v>
      </c>
      <c r="G40" s="129" t="s">
        <v>1080</v>
      </c>
      <c r="H40" s="129" t="s">
        <v>1080</v>
      </c>
      <c r="I40" s="129" t="s">
        <v>1080</v>
      </c>
      <c r="J40" s="129" t="s">
        <v>1080</v>
      </c>
      <c r="K40" s="129" t="s">
        <v>1080</v>
      </c>
      <c r="L40" s="129" t="s">
        <v>1080</v>
      </c>
      <c r="M40" s="129" t="s">
        <v>1080</v>
      </c>
      <c r="N40" s="129" t="s">
        <v>1080</v>
      </c>
      <c r="O40" s="129" t="s">
        <v>1080</v>
      </c>
      <c r="P40" s="129" t="s">
        <v>1080</v>
      </c>
      <c r="Q40" s="129" t="s">
        <v>1080</v>
      </c>
      <c r="R40" s="129" t="s">
        <v>1080</v>
      </c>
      <c r="S40" s="129" t="s">
        <v>1080</v>
      </c>
      <c r="T40" s="129" t="s">
        <v>1080</v>
      </c>
      <c r="U40" s="129" t="s">
        <v>1080</v>
      </c>
      <c r="V40" s="129" t="s">
        <v>1080</v>
      </c>
      <c r="W40" s="129" t="s">
        <v>1080</v>
      </c>
      <c r="X40" s="129" t="s">
        <v>1080</v>
      </c>
      <c r="Y40" s="129" t="s">
        <v>1080</v>
      </c>
      <c r="Z40" s="129" t="s">
        <v>1080</v>
      </c>
      <c r="AA40" s="129" t="s">
        <v>1080</v>
      </c>
      <c r="AB40" s="39" t="s">
        <v>260</v>
      </c>
      <c r="AC40" s="174" t="s">
        <v>1164</v>
      </c>
    </row>
    <row r="41" spans="1:29" ht="30" x14ac:dyDescent="0.25">
      <c r="B41" s="38"/>
      <c r="C41" s="38" t="s">
        <v>320</v>
      </c>
      <c r="D41" s="10" t="s">
        <v>321</v>
      </c>
      <c r="E41" s="38" t="s">
        <v>322</v>
      </c>
      <c r="F41" s="126" t="s">
        <v>1</v>
      </c>
      <c r="G41" s="129" t="s">
        <v>1080</v>
      </c>
      <c r="H41" s="129" t="s">
        <v>1080</v>
      </c>
      <c r="I41" s="129" t="s">
        <v>1080</v>
      </c>
      <c r="J41" s="129" t="s">
        <v>1080</v>
      </c>
      <c r="K41" s="129" t="s">
        <v>1080</v>
      </c>
      <c r="L41" s="129" t="s">
        <v>1080</v>
      </c>
      <c r="M41" s="129" t="s">
        <v>1080</v>
      </c>
      <c r="N41" s="129" t="s">
        <v>1080</v>
      </c>
      <c r="O41" s="129" t="s">
        <v>1080</v>
      </c>
      <c r="P41" s="129" t="s">
        <v>1080</v>
      </c>
      <c r="Q41" s="129" t="s">
        <v>1080</v>
      </c>
      <c r="R41" s="129" t="s">
        <v>1080</v>
      </c>
      <c r="S41" s="129" t="s">
        <v>1080</v>
      </c>
      <c r="T41" s="129" t="s">
        <v>1080</v>
      </c>
      <c r="U41" s="129" t="s">
        <v>1080</v>
      </c>
      <c r="V41" s="129" t="s">
        <v>1080</v>
      </c>
      <c r="W41" s="129" t="s">
        <v>1080</v>
      </c>
      <c r="X41" s="129" t="s">
        <v>1080</v>
      </c>
      <c r="Y41" s="129" t="s">
        <v>1080</v>
      </c>
      <c r="Z41" s="129" t="s">
        <v>1080</v>
      </c>
      <c r="AA41" s="129" t="s">
        <v>1080</v>
      </c>
      <c r="AB41" s="39" t="s">
        <v>260</v>
      </c>
      <c r="AC41" s="174" t="s">
        <v>1164</v>
      </c>
    </row>
    <row r="42" spans="1:29" ht="30" x14ac:dyDescent="0.25">
      <c r="B42" s="38"/>
      <c r="C42" s="38" t="s">
        <v>323</v>
      </c>
      <c r="D42" s="10" t="s">
        <v>324</v>
      </c>
      <c r="E42" s="10" t="s">
        <v>282</v>
      </c>
      <c r="F42" s="126" t="s">
        <v>1</v>
      </c>
      <c r="G42" s="129" t="s">
        <v>1080</v>
      </c>
      <c r="H42" s="129" t="s">
        <v>1080</v>
      </c>
      <c r="I42" s="129" t="s">
        <v>1080</v>
      </c>
      <c r="J42" s="129" t="s">
        <v>1080</v>
      </c>
      <c r="K42" s="129" t="s">
        <v>1080</v>
      </c>
      <c r="L42" s="129" t="s">
        <v>1080</v>
      </c>
      <c r="M42" s="129" t="s">
        <v>1080</v>
      </c>
      <c r="N42" s="129" t="s">
        <v>1080</v>
      </c>
      <c r="O42" s="129" t="s">
        <v>1080</v>
      </c>
      <c r="P42" s="129" t="s">
        <v>1080</v>
      </c>
      <c r="Q42" s="129" t="s">
        <v>1080</v>
      </c>
      <c r="R42" s="129" t="s">
        <v>1080</v>
      </c>
      <c r="S42" s="129" t="s">
        <v>1080</v>
      </c>
      <c r="T42" s="129" t="s">
        <v>1080</v>
      </c>
      <c r="U42" s="129" t="s">
        <v>1080</v>
      </c>
      <c r="V42" s="129" t="s">
        <v>1080</v>
      </c>
      <c r="W42" s="129" t="s">
        <v>1080</v>
      </c>
      <c r="X42" s="129" t="s">
        <v>1080</v>
      </c>
      <c r="Y42" s="129" t="s">
        <v>1080</v>
      </c>
      <c r="Z42" s="129" t="s">
        <v>1080</v>
      </c>
      <c r="AA42" s="129" t="s">
        <v>1080</v>
      </c>
      <c r="AB42" s="39" t="s">
        <v>260</v>
      </c>
      <c r="AC42" s="174" t="s">
        <v>1164</v>
      </c>
    </row>
    <row r="43" spans="1:29" ht="30" x14ac:dyDescent="0.25">
      <c r="B43" s="38"/>
      <c r="C43" s="38" t="s">
        <v>325</v>
      </c>
      <c r="D43" s="10" t="s">
        <v>326</v>
      </c>
      <c r="E43" s="10" t="s">
        <v>327</v>
      </c>
      <c r="F43" s="126" t="s">
        <v>1</v>
      </c>
      <c r="G43" s="129" t="s">
        <v>1080</v>
      </c>
      <c r="H43" s="129" t="s">
        <v>1080</v>
      </c>
      <c r="I43" s="129" t="s">
        <v>1080</v>
      </c>
      <c r="J43" s="129" t="s">
        <v>1080</v>
      </c>
      <c r="K43" s="129" t="s">
        <v>1080</v>
      </c>
      <c r="L43" s="129" t="s">
        <v>1080</v>
      </c>
      <c r="M43" s="129" t="s">
        <v>1080</v>
      </c>
      <c r="N43" s="129" t="s">
        <v>1080</v>
      </c>
      <c r="O43" s="129" t="s">
        <v>1080</v>
      </c>
      <c r="P43" s="129" t="s">
        <v>1080</v>
      </c>
      <c r="Q43" s="129" t="s">
        <v>1080</v>
      </c>
      <c r="R43" s="129" t="s">
        <v>1080</v>
      </c>
      <c r="S43" s="129" t="s">
        <v>1080</v>
      </c>
      <c r="T43" s="129" t="s">
        <v>1080</v>
      </c>
      <c r="U43" s="129" t="s">
        <v>1080</v>
      </c>
      <c r="V43" s="129" t="s">
        <v>1080</v>
      </c>
      <c r="W43" s="129" t="s">
        <v>1080</v>
      </c>
      <c r="X43" s="129" t="s">
        <v>1080</v>
      </c>
      <c r="Y43" s="129" t="s">
        <v>1080</v>
      </c>
      <c r="Z43" s="129" t="s">
        <v>1080</v>
      </c>
      <c r="AA43" s="129" t="s">
        <v>1080</v>
      </c>
      <c r="AB43" s="39" t="s">
        <v>260</v>
      </c>
      <c r="AC43" s="174" t="s">
        <v>1164</v>
      </c>
    </row>
    <row r="44" spans="1:29" ht="30" x14ac:dyDescent="0.25">
      <c r="B44" s="38"/>
      <c r="C44" s="38" t="s">
        <v>328</v>
      </c>
      <c r="D44" s="10" t="s">
        <v>329</v>
      </c>
      <c r="E44" s="10" t="s">
        <v>330</v>
      </c>
      <c r="F44" s="126" t="s">
        <v>1</v>
      </c>
      <c r="G44" s="129" t="s">
        <v>1080</v>
      </c>
      <c r="H44" s="129" t="s">
        <v>1080</v>
      </c>
      <c r="I44" s="129" t="s">
        <v>1080</v>
      </c>
      <c r="J44" s="129" t="s">
        <v>1080</v>
      </c>
      <c r="K44" s="129" t="s">
        <v>1080</v>
      </c>
      <c r="L44" s="129" t="s">
        <v>1080</v>
      </c>
      <c r="M44" s="129" t="s">
        <v>1080</v>
      </c>
      <c r="N44" s="129" t="s">
        <v>1080</v>
      </c>
      <c r="O44" s="129" t="s">
        <v>1080</v>
      </c>
      <c r="P44" s="129" t="s">
        <v>1080</v>
      </c>
      <c r="Q44" s="129" t="s">
        <v>1080</v>
      </c>
      <c r="R44" s="129" t="s">
        <v>1080</v>
      </c>
      <c r="S44" s="129" t="s">
        <v>1080</v>
      </c>
      <c r="T44" s="129" t="s">
        <v>1080</v>
      </c>
      <c r="U44" s="129" t="s">
        <v>1080</v>
      </c>
      <c r="V44" s="129" t="s">
        <v>1080</v>
      </c>
      <c r="W44" s="129" t="s">
        <v>1080</v>
      </c>
      <c r="X44" s="129" t="s">
        <v>1080</v>
      </c>
      <c r="Y44" s="129" t="s">
        <v>1080</v>
      </c>
      <c r="Z44" s="129" t="s">
        <v>1080</v>
      </c>
      <c r="AA44" s="129" t="s">
        <v>1080</v>
      </c>
      <c r="AB44" s="39" t="s">
        <v>260</v>
      </c>
      <c r="AC44" s="174" t="s">
        <v>1164</v>
      </c>
    </row>
    <row r="45" spans="1:29" ht="30" x14ac:dyDescent="0.25">
      <c r="B45" s="38"/>
      <c r="C45" s="38" t="s">
        <v>331</v>
      </c>
      <c r="D45" s="10" t="s">
        <v>332</v>
      </c>
      <c r="E45" s="10" t="s">
        <v>333</v>
      </c>
      <c r="F45" s="126" t="s">
        <v>1</v>
      </c>
      <c r="G45" s="129" t="s">
        <v>1080</v>
      </c>
      <c r="H45" s="129" t="s">
        <v>1080</v>
      </c>
      <c r="I45" s="129" t="s">
        <v>1080</v>
      </c>
      <c r="J45" s="129" t="s">
        <v>1080</v>
      </c>
      <c r="K45" s="129" t="s">
        <v>1080</v>
      </c>
      <c r="L45" s="129" t="s">
        <v>1080</v>
      </c>
      <c r="M45" s="129" t="s">
        <v>1080</v>
      </c>
      <c r="N45" s="129" t="s">
        <v>1080</v>
      </c>
      <c r="O45" s="129" t="s">
        <v>1080</v>
      </c>
      <c r="P45" s="129" t="s">
        <v>1080</v>
      </c>
      <c r="Q45" s="129" t="s">
        <v>1080</v>
      </c>
      <c r="R45" s="129" t="s">
        <v>1080</v>
      </c>
      <c r="S45" s="129" t="s">
        <v>1080</v>
      </c>
      <c r="T45" s="129" t="s">
        <v>1080</v>
      </c>
      <c r="U45" s="129" t="s">
        <v>1080</v>
      </c>
      <c r="V45" s="129" t="s">
        <v>1080</v>
      </c>
      <c r="W45" s="129" t="s">
        <v>1080</v>
      </c>
      <c r="X45" s="129" t="s">
        <v>1080</v>
      </c>
      <c r="Y45" s="129" t="s">
        <v>1080</v>
      </c>
      <c r="Z45" s="129" t="s">
        <v>1080</v>
      </c>
      <c r="AA45" s="129" t="s">
        <v>1080</v>
      </c>
      <c r="AB45" s="39" t="s">
        <v>260</v>
      </c>
      <c r="AC45" s="174" t="s">
        <v>1164</v>
      </c>
    </row>
    <row r="46" spans="1:29" ht="30" x14ac:dyDescent="0.25">
      <c r="A46" s="8" t="s">
        <v>256</v>
      </c>
      <c r="B46" s="38" t="s">
        <v>334</v>
      </c>
      <c r="C46" s="38" t="s">
        <v>335</v>
      </c>
      <c r="D46" s="38" t="s">
        <v>336</v>
      </c>
      <c r="E46" s="12" t="s">
        <v>259</v>
      </c>
      <c r="F46" s="126" t="s">
        <v>0</v>
      </c>
      <c r="G46" s="129" t="s">
        <v>1080</v>
      </c>
      <c r="H46" s="129">
        <v>15</v>
      </c>
      <c r="I46" s="129">
        <v>12</v>
      </c>
      <c r="J46" s="129">
        <v>7</v>
      </c>
      <c r="K46" s="129">
        <v>2</v>
      </c>
      <c r="L46" s="153">
        <v>1</v>
      </c>
      <c r="M46" s="153">
        <v>1</v>
      </c>
      <c r="N46" s="153">
        <v>0</v>
      </c>
      <c r="O46" s="153">
        <v>1</v>
      </c>
      <c r="P46" s="124">
        <v>0</v>
      </c>
      <c r="Q46" s="129">
        <v>0</v>
      </c>
      <c r="R46" s="129">
        <v>1</v>
      </c>
      <c r="S46" s="124">
        <v>5</v>
      </c>
      <c r="T46" s="124">
        <v>3</v>
      </c>
      <c r="U46" s="124">
        <v>0</v>
      </c>
      <c r="V46" s="124" cm="1">
        <f t="array" ref="V46">AVERAGE(($H46:$K46)/4,$L46,$M46,$N46,$O46,$P46,$Q46,$R46,$S46,$T46,$U46)</f>
        <v>1.5</v>
      </c>
      <c r="W46" s="124" cm="1">
        <f t="array" ref="W46">AVERAGE(($H46:$K46)/4,$L46,$M46,$N46,$O46,$P46,$Q46,$R46,$S46,$T46,$U46)</f>
        <v>1.5</v>
      </c>
      <c r="X46" s="124" cm="1">
        <f t="array" ref="X46">AVERAGE(($H46:$K46)/4,$L46,$M46,$N46,$O46,$P46,$Q46,$R46,$S46,$T46,$U46)</f>
        <v>1.5</v>
      </c>
      <c r="Y46" s="124" cm="1">
        <f t="array" ref="Y46">AVERAGE(($H46:$K46)/4,$L46,$M46,$N46,$O46,$P46,$Q46,$R46,$S46,$T46,$U46)</f>
        <v>1.5</v>
      </c>
      <c r="Z46" s="124" cm="1">
        <f t="array" ref="Z46">AVERAGE(($H46:$K46)/4,$L46,$M46,$N46,$O46,$P46,$Q46,$R46,$S46,$T46,$U46)</f>
        <v>1.5</v>
      </c>
      <c r="AA46" s="124" cm="1">
        <f t="array" ref="AA46">AVERAGE(($H46:$K46)/4,$L46,$M46,$N46,$O46,$P46,$Q46,$R46,$S46,$T46,$U46)</f>
        <v>1.5</v>
      </c>
      <c r="AB46" s="39" t="s">
        <v>260</v>
      </c>
      <c r="AC46" s="174" t="s">
        <v>1163</v>
      </c>
    </row>
    <row r="47" spans="1:29" ht="30" x14ac:dyDescent="0.25">
      <c r="B47" s="38"/>
      <c r="C47" s="38"/>
      <c r="D47" s="10" t="s">
        <v>337</v>
      </c>
      <c r="E47" s="12" t="s">
        <v>261</v>
      </c>
      <c r="F47" s="126" t="s">
        <v>0</v>
      </c>
      <c r="G47" s="129" t="s">
        <v>1080</v>
      </c>
      <c r="H47" s="129">
        <v>0</v>
      </c>
      <c r="I47" s="129">
        <v>1</v>
      </c>
      <c r="J47" s="129">
        <v>0</v>
      </c>
      <c r="K47" s="129">
        <v>1</v>
      </c>
      <c r="L47" s="153">
        <v>0</v>
      </c>
      <c r="M47" s="153">
        <v>0</v>
      </c>
      <c r="N47" s="153">
        <v>0</v>
      </c>
      <c r="O47" s="153">
        <v>1</v>
      </c>
      <c r="P47" s="124">
        <v>1</v>
      </c>
      <c r="Q47" s="129">
        <v>1</v>
      </c>
      <c r="R47" s="129">
        <v>0</v>
      </c>
      <c r="S47" s="124">
        <v>0</v>
      </c>
      <c r="T47" s="124">
        <v>0</v>
      </c>
      <c r="U47" s="124">
        <v>0</v>
      </c>
      <c r="V47" s="124" cm="1">
        <f t="array" ref="V47">AVERAGE(($H47:$K47)/4,$L47,$M47,$N47,$O47,$P47,$Q47,$R47,$S47,$T47,$U47)</f>
        <v>0.25</v>
      </c>
      <c r="W47" s="124" cm="1">
        <f t="array" ref="W47">AVERAGE(($H47:$K47)/4,$L47,$M47,$N47,$O47,$P47,$Q47,$R47,$S47,$T47,$U47)</f>
        <v>0.25</v>
      </c>
      <c r="X47" s="124" cm="1">
        <f t="array" ref="X47">AVERAGE(($H47:$K47)/4,$L47,$M47,$N47,$O47,$P47,$Q47,$R47,$S47,$T47,$U47)</f>
        <v>0.25</v>
      </c>
      <c r="Y47" s="124" cm="1">
        <f t="array" ref="Y47">AVERAGE(($H47:$K47)/4,$L47,$M47,$N47,$O47,$P47,$Q47,$R47,$S47,$T47,$U47)</f>
        <v>0.25</v>
      </c>
      <c r="Z47" s="124" cm="1">
        <f t="array" ref="Z47">AVERAGE(($H47:$K47)/4,$L47,$M47,$N47,$O47,$P47,$Q47,$R47,$S47,$T47,$U47)</f>
        <v>0.25</v>
      </c>
      <c r="AA47" s="124" cm="1">
        <f t="array" ref="AA47">AVERAGE(($H47:$K47)/4,$L47,$M47,$N47,$O47,$P47,$Q47,$R47,$S47,$T47,$U47)</f>
        <v>0.25</v>
      </c>
      <c r="AB47" s="39" t="s">
        <v>260</v>
      </c>
      <c r="AC47" s="174" t="s">
        <v>1163</v>
      </c>
    </row>
    <row r="48" spans="1:29" ht="30" x14ac:dyDescent="0.25">
      <c r="B48" s="38"/>
      <c r="C48" s="38"/>
      <c r="D48" s="10" t="s">
        <v>338</v>
      </c>
      <c r="E48" s="12" t="s">
        <v>262</v>
      </c>
      <c r="F48" s="126" t="s">
        <v>0</v>
      </c>
      <c r="G48" s="129" t="s">
        <v>1080</v>
      </c>
      <c r="H48" s="129">
        <v>1</v>
      </c>
      <c r="I48" s="129">
        <v>0</v>
      </c>
      <c r="J48" s="129">
        <v>0</v>
      </c>
      <c r="K48" s="129">
        <v>0</v>
      </c>
      <c r="L48" s="153">
        <v>0</v>
      </c>
      <c r="M48" s="153">
        <v>0</v>
      </c>
      <c r="N48" s="153">
        <v>1</v>
      </c>
      <c r="O48" s="153">
        <v>0</v>
      </c>
      <c r="P48" s="124">
        <v>0</v>
      </c>
      <c r="Q48" s="129">
        <v>1</v>
      </c>
      <c r="R48" s="129">
        <v>0</v>
      </c>
      <c r="S48" s="124">
        <v>0</v>
      </c>
      <c r="T48" s="124">
        <v>0</v>
      </c>
      <c r="U48" s="124">
        <v>0</v>
      </c>
      <c r="V48" s="124" cm="1">
        <f t="array" ref="V48">AVERAGE(($H48:$K48)/4,$L48,$M48,$N48,$O48,$P48,$Q48,$R48,$S48,$T48,$U48)</f>
        <v>0.16071428571428573</v>
      </c>
      <c r="W48" s="124" cm="1">
        <f t="array" ref="W48">AVERAGE(($H48:$K48)/4,$L48,$M48,$N48,$O48,$P48,$Q48,$R48,$S48,$T48,$U48)</f>
        <v>0.16071428571428573</v>
      </c>
      <c r="X48" s="124" cm="1">
        <f t="array" ref="X48">AVERAGE(($H48:$K48)/4,$L48,$M48,$N48,$O48,$P48,$Q48,$R48,$S48,$T48,$U48)</f>
        <v>0.16071428571428573</v>
      </c>
      <c r="Y48" s="124" cm="1">
        <f t="array" ref="Y48">AVERAGE(($H48:$K48)/4,$L48,$M48,$N48,$O48,$P48,$Q48,$R48,$S48,$T48,$U48)</f>
        <v>0.16071428571428573</v>
      </c>
      <c r="Z48" s="124" cm="1">
        <f t="array" ref="Z48">AVERAGE(($H48:$K48)/4,$L48,$M48,$N48,$O48,$P48,$Q48,$R48,$S48,$T48,$U48)</f>
        <v>0.16071428571428573</v>
      </c>
      <c r="AA48" s="124" cm="1">
        <f t="array" ref="AA48">AVERAGE(($H48:$K48)/4,$L48,$M48,$N48,$O48,$P48,$Q48,$R48,$S48,$T48,$U48)</f>
        <v>0.16071428571428573</v>
      </c>
      <c r="AB48" s="39" t="s">
        <v>260</v>
      </c>
      <c r="AC48" s="174" t="s">
        <v>1163</v>
      </c>
    </row>
    <row r="49" spans="2:29" ht="30" x14ac:dyDescent="0.25">
      <c r="B49" s="38"/>
      <c r="C49" s="38"/>
      <c r="D49" s="10" t="s">
        <v>339</v>
      </c>
      <c r="E49" s="12" t="s">
        <v>263</v>
      </c>
      <c r="F49" s="126" t="s">
        <v>0</v>
      </c>
      <c r="G49" s="129" t="s">
        <v>1080</v>
      </c>
      <c r="H49" s="129">
        <v>5</v>
      </c>
      <c r="I49" s="129">
        <v>9</v>
      </c>
      <c r="J49" s="129">
        <v>1</v>
      </c>
      <c r="K49" s="129">
        <v>0</v>
      </c>
      <c r="L49" s="153">
        <v>0</v>
      </c>
      <c r="M49" s="153">
        <v>2</v>
      </c>
      <c r="N49" s="153">
        <v>2</v>
      </c>
      <c r="O49" s="153">
        <v>0</v>
      </c>
      <c r="P49" s="124">
        <v>2</v>
      </c>
      <c r="Q49" s="129">
        <v>1</v>
      </c>
      <c r="R49" s="129">
        <v>1</v>
      </c>
      <c r="S49" s="124">
        <v>2</v>
      </c>
      <c r="T49" s="124">
        <v>0</v>
      </c>
      <c r="U49" s="124">
        <v>0</v>
      </c>
      <c r="V49" s="124" cm="1">
        <f t="array" ref="V49">AVERAGE(($H49:$K49)/4,$L49,$M49,$N49,$O49,$P49,$Q49,$R49,$S49,$T49,$U49)</f>
        <v>0.9821428571428571</v>
      </c>
      <c r="W49" s="124" cm="1">
        <f t="array" ref="W49">AVERAGE(($H49:$K49)/4,$L49,$M49,$N49,$O49,$P49,$Q49,$R49,$S49,$T49,$U49)</f>
        <v>0.9821428571428571</v>
      </c>
      <c r="X49" s="124" cm="1">
        <f t="array" ref="X49">AVERAGE(($H49:$K49)/4,$L49,$M49,$N49,$O49,$P49,$Q49,$R49,$S49,$T49,$U49)</f>
        <v>0.9821428571428571</v>
      </c>
      <c r="Y49" s="124" cm="1">
        <f t="array" ref="Y49">AVERAGE(($H49:$K49)/4,$L49,$M49,$N49,$O49,$P49,$Q49,$R49,$S49,$T49,$U49)</f>
        <v>0.9821428571428571</v>
      </c>
      <c r="Z49" s="124" cm="1">
        <f t="array" ref="Z49">AVERAGE(($H49:$K49)/4,$L49,$M49,$N49,$O49,$P49,$Q49,$R49,$S49,$T49,$U49)</f>
        <v>0.9821428571428571</v>
      </c>
      <c r="AA49" s="124" cm="1">
        <f t="array" ref="AA49">AVERAGE(($H49:$K49)/4,$L49,$M49,$N49,$O49,$P49,$Q49,$R49,$S49,$T49,$U49)</f>
        <v>0.9821428571428571</v>
      </c>
      <c r="AB49" s="39" t="s">
        <v>260</v>
      </c>
      <c r="AC49" s="174" t="s">
        <v>1163</v>
      </c>
    </row>
    <row r="50" spans="2:29" ht="30" x14ac:dyDescent="0.25">
      <c r="B50" s="38"/>
      <c r="C50" s="38"/>
      <c r="D50" s="10" t="s">
        <v>340</v>
      </c>
      <c r="E50" s="40" t="s">
        <v>264</v>
      </c>
      <c r="F50" s="126" t="s">
        <v>0</v>
      </c>
      <c r="G50" s="129" t="s">
        <v>1080</v>
      </c>
      <c r="H50" s="129">
        <v>2</v>
      </c>
      <c r="I50" s="129">
        <v>1</v>
      </c>
      <c r="J50" s="129">
        <v>0</v>
      </c>
      <c r="K50" s="129">
        <v>0</v>
      </c>
      <c r="L50" s="153">
        <v>0</v>
      </c>
      <c r="M50" s="153">
        <v>0</v>
      </c>
      <c r="N50" s="153">
        <v>1</v>
      </c>
      <c r="O50" s="153">
        <v>2</v>
      </c>
      <c r="P50" s="124">
        <v>0</v>
      </c>
      <c r="Q50" s="129">
        <v>0</v>
      </c>
      <c r="R50" s="129">
        <v>0</v>
      </c>
      <c r="S50" s="124">
        <v>0</v>
      </c>
      <c r="T50" s="124">
        <v>0</v>
      </c>
      <c r="U50" s="124">
        <v>3</v>
      </c>
      <c r="V50" s="124" cm="1">
        <f t="array" ref="V50">AVERAGE(($H50:$K50)/4,$L50,$M50,$N50,$O50,$P50,$Q50,$R50,$S50,$T50,$U50)</f>
        <v>0.48214285714285715</v>
      </c>
      <c r="W50" s="124" cm="1">
        <f t="array" ref="W50">AVERAGE(($H50:$K50)/4,$L50,$M50,$N50,$O50,$P50,$Q50,$R50,$S50,$T50,$U50)</f>
        <v>0.48214285714285715</v>
      </c>
      <c r="X50" s="124" cm="1">
        <f t="array" ref="X50">AVERAGE(($H50:$K50)/4,$L50,$M50,$N50,$O50,$P50,$Q50,$R50,$S50,$T50,$U50)</f>
        <v>0.48214285714285715</v>
      </c>
      <c r="Y50" s="124" cm="1">
        <f t="array" ref="Y50">AVERAGE(($H50:$K50)/4,$L50,$M50,$N50,$O50,$P50,$Q50,$R50,$S50,$T50,$U50)</f>
        <v>0.48214285714285715</v>
      </c>
      <c r="Z50" s="124" cm="1">
        <f t="array" ref="Z50">AVERAGE(($H50:$K50)/4,$L50,$M50,$N50,$O50,$P50,$Q50,$R50,$S50,$T50,$U50)</f>
        <v>0.48214285714285715</v>
      </c>
      <c r="AA50" s="124" cm="1">
        <f t="array" ref="AA50">AVERAGE(($H50:$K50)/4,$L50,$M50,$N50,$O50,$P50,$Q50,$R50,$S50,$T50,$U50)</f>
        <v>0.48214285714285715</v>
      </c>
      <c r="AB50" s="39" t="s">
        <v>260</v>
      </c>
      <c r="AC50" s="174" t="s">
        <v>1163</v>
      </c>
    </row>
    <row r="51" spans="2:29" ht="30" x14ac:dyDescent="0.25">
      <c r="B51" s="38"/>
      <c r="C51" s="38" t="s">
        <v>341</v>
      </c>
      <c r="D51" s="10" t="s">
        <v>342</v>
      </c>
      <c r="E51" s="40" t="s">
        <v>343</v>
      </c>
      <c r="F51" s="126" t="s">
        <v>0</v>
      </c>
      <c r="G51" s="129" t="s">
        <v>1080</v>
      </c>
      <c r="H51" s="129">
        <v>0</v>
      </c>
      <c r="I51" s="129">
        <v>0</v>
      </c>
      <c r="J51" s="129">
        <v>0</v>
      </c>
      <c r="K51" s="129">
        <v>0</v>
      </c>
      <c r="L51" s="153">
        <v>0</v>
      </c>
      <c r="M51" s="153">
        <v>0</v>
      </c>
      <c r="N51" s="153">
        <v>0</v>
      </c>
      <c r="O51" s="153">
        <v>0</v>
      </c>
      <c r="P51" s="124">
        <v>0</v>
      </c>
      <c r="Q51" s="129">
        <v>0</v>
      </c>
      <c r="R51" s="129">
        <v>0</v>
      </c>
      <c r="S51" s="124">
        <v>0</v>
      </c>
      <c r="T51" s="124">
        <v>0</v>
      </c>
      <c r="U51" s="124">
        <v>0</v>
      </c>
      <c r="V51" s="124" cm="1">
        <f t="array" ref="V51">AVERAGE(($H51:$K51)/4,$L51,$M51,$N51,$O51,$P51,$Q51,$R51,$S51,$T51,$U51)</f>
        <v>0</v>
      </c>
      <c r="W51" s="124" cm="1">
        <f t="array" ref="W51">AVERAGE(($H51:$K51)/4,$L51,$M51,$N51,$O51,$P51,$Q51,$R51,$S51,$T51,$U51)</f>
        <v>0</v>
      </c>
      <c r="X51" s="124" cm="1">
        <f t="array" ref="X51">AVERAGE(($H51:$K51)/4,$L51,$M51,$N51,$O51,$P51,$Q51,$R51,$S51,$T51,$U51)</f>
        <v>0</v>
      </c>
      <c r="Y51" s="124" cm="1">
        <f t="array" ref="Y51">AVERAGE(($H51:$K51)/4,$L51,$M51,$N51,$O51,$P51,$Q51,$R51,$S51,$T51,$U51)</f>
        <v>0</v>
      </c>
      <c r="Z51" s="124" cm="1">
        <f t="array" ref="Z51">AVERAGE(($H51:$K51)/4,$L51,$M51,$N51,$O51,$P51,$Q51,$R51,$S51,$T51,$U51)</f>
        <v>0</v>
      </c>
      <c r="AA51" s="124" cm="1">
        <f t="array" ref="AA51">AVERAGE(($H51:$K51)/4,$L51,$M51,$N51,$O51,$P51,$Q51,$R51,$S51,$T51,$U51)</f>
        <v>0</v>
      </c>
      <c r="AB51" s="39" t="s">
        <v>260</v>
      </c>
      <c r="AC51" s="174" t="s">
        <v>1163</v>
      </c>
    </row>
    <row r="52" spans="2:29" ht="30" x14ac:dyDescent="0.25">
      <c r="B52" s="38"/>
      <c r="C52" s="38"/>
      <c r="D52" s="10" t="s">
        <v>344</v>
      </c>
      <c r="E52" s="40" t="s">
        <v>345</v>
      </c>
      <c r="F52" s="126" t="s">
        <v>0</v>
      </c>
      <c r="G52" s="129" t="s">
        <v>1080</v>
      </c>
      <c r="H52" s="129">
        <v>0</v>
      </c>
      <c r="I52" s="129">
        <v>5</v>
      </c>
      <c r="J52" s="129">
        <v>0</v>
      </c>
      <c r="K52" s="129">
        <v>1</v>
      </c>
      <c r="L52" s="153">
        <v>0</v>
      </c>
      <c r="M52" s="153">
        <v>0</v>
      </c>
      <c r="N52" s="153">
        <v>1</v>
      </c>
      <c r="O52" s="153">
        <v>0</v>
      </c>
      <c r="P52" s="124">
        <v>1</v>
      </c>
      <c r="Q52" s="180">
        <v>0.4375</v>
      </c>
      <c r="R52" s="129">
        <v>0</v>
      </c>
      <c r="S52" s="124">
        <v>1</v>
      </c>
      <c r="T52" s="124">
        <v>0</v>
      </c>
      <c r="U52" s="124">
        <v>0</v>
      </c>
      <c r="V52" s="124" cm="1">
        <f t="array" ref="V52">AVERAGE(($H52:$K52)/4,$L52,$M52,$N52,$O52,$P52,$Q52,$R52,$S52,$T52,$U52)</f>
        <v>0.35267857142857145</v>
      </c>
      <c r="W52" s="124" cm="1">
        <f t="array" ref="W52">AVERAGE(($H52:$K52)/4,$L52,$M52,$N52,$O52,$P52,$Q52,$R52,$S52,$T52,$U52)</f>
        <v>0.35267857142857145</v>
      </c>
      <c r="X52" s="124" cm="1">
        <f t="array" ref="X52">AVERAGE(($H52:$K52)/4,$L52,$M52,$N52,$O52,$P52,$Q52,$R52,$S52,$T52,$U52)</f>
        <v>0.35267857142857145</v>
      </c>
      <c r="Y52" s="124" cm="1">
        <f t="array" ref="Y52">AVERAGE(($H52:$K52)/4,$L52,$M52,$N52,$O52,$P52,$Q52,$R52,$S52,$T52,$U52)</f>
        <v>0.35267857142857145</v>
      </c>
      <c r="Z52" s="124" cm="1">
        <f t="array" ref="Z52">AVERAGE(($H52:$K52)/4,$L52,$M52,$N52,$O52,$P52,$Q52,$R52,$S52,$T52,$U52)</f>
        <v>0.35267857142857145</v>
      </c>
      <c r="AA52" s="124" cm="1">
        <f t="array" ref="AA52">AVERAGE(($H52:$K52)/4,$L52,$M52,$N52,$O52,$P52,$Q52,$R52,$S52,$T52,$U52)</f>
        <v>0.35267857142857145</v>
      </c>
      <c r="AB52" s="39" t="s">
        <v>260</v>
      </c>
      <c r="AC52" s="174" t="s">
        <v>1163</v>
      </c>
    </row>
    <row r="53" spans="2:29" ht="30" x14ac:dyDescent="0.25">
      <c r="B53" s="38"/>
      <c r="C53" s="38"/>
      <c r="D53" s="10" t="s">
        <v>346</v>
      </c>
      <c r="E53" s="12" t="s">
        <v>347</v>
      </c>
      <c r="F53" s="126" t="s">
        <v>0</v>
      </c>
      <c r="G53" s="129" t="s">
        <v>1080</v>
      </c>
      <c r="H53" s="129">
        <v>15</v>
      </c>
      <c r="I53" s="129">
        <v>27</v>
      </c>
      <c r="J53" s="129">
        <v>13</v>
      </c>
      <c r="K53" s="129">
        <v>2</v>
      </c>
      <c r="L53" s="153">
        <v>0</v>
      </c>
      <c r="M53" s="153">
        <v>2</v>
      </c>
      <c r="N53" s="153">
        <v>4</v>
      </c>
      <c r="O53" s="153">
        <v>9</v>
      </c>
      <c r="P53" s="124">
        <v>6</v>
      </c>
      <c r="Q53" s="129">
        <v>0</v>
      </c>
      <c r="R53" s="129">
        <v>0</v>
      </c>
      <c r="S53" s="124">
        <v>6</v>
      </c>
      <c r="T53" s="124">
        <v>2</v>
      </c>
      <c r="U53" s="124">
        <v>0</v>
      </c>
      <c r="V53" s="124" cm="1">
        <f t="array" ref="V53">AVERAGE(($H53:$K53)/4,$L53,$M53,$N53,$O53,$P53,$Q53,$R53,$S53,$T53,$U53)</f>
        <v>3.0892857142857144</v>
      </c>
      <c r="W53" s="124" cm="1">
        <f t="array" ref="W53">AVERAGE(($H53:$K53)/4,$L53,$M53,$N53,$O53,$P53,$Q53,$R53,$S53,$T53,$U53)</f>
        <v>3.0892857142857144</v>
      </c>
      <c r="X53" s="124" cm="1">
        <f t="array" ref="X53">AVERAGE(($H53:$K53)/4,$L53,$M53,$N53,$O53,$P53,$Q53,$R53,$S53,$T53,$U53)</f>
        <v>3.0892857142857144</v>
      </c>
      <c r="Y53" s="124" cm="1">
        <f t="array" ref="Y53">AVERAGE(($H53:$K53)/4,$L53,$M53,$N53,$O53,$P53,$Q53,$R53,$S53,$T53,$U53)</f>
        <v>3.0892857142857144</v>
      </c>
      <c r="Z53" s="124" cm="1">
        <f t="array" ref="Z53">AVERAGE(($H53:$K53)/4,$L53,$M53,$N53,$O53,$P53,$Q53,$R53,$S53,$T53,$U53)</f>
        <v>3.0892857142857144</v>
      </c>
      <c r="AA53" s="124" cm="1">
        <f t="array" ref="AA53">AVERAGE(($H53:$K53)/4,$L53,$M53,$N53,$O53,$P53,$Q53,$R53,$S53,$T53,$U53)</f>
        <v>3.0892857142857144</v>
      </c>
      <c r="AB53" s="39" t="s">
        <v>260</v>
      </c>
      <c r="AC53" s="174" t="s">
        <v>1163</v>
      </c>
    </row>
    <row r="54" spans="2:29" ht="75" x14ac:dyDescent="0.25">
      <c r="B54" s="38"/>
      <c r="C54" s="38"/>
      <c r="D54" s="10" t="s">
        <v>348</v>
      </c>
      <c r="E54" s="12" t="s">
        <v>270</v>
      </c>
      <c r="F54" s="126" t="s">
        <v>0</v>
      </c>
      <c r="G54" s="129" t="s">
        <v>1080</v>
      </c>
      <c r="H54" s="129">
        <v>0</v>
      </c>
      <c r="I54" s="129">
        <v>0</v>
      </c>
      <c r="J54" s="129">
        <v>0</v>
      </c>
      <c r="K54" s="129">
        <v>0</v>
      </c>
      <c r="L54" s="153">
        <v>0</v>
      </c>
      <c r="M54" s="153">
        <v>0</v>
      </c>
      <c r="N54" s="153">
        <v>9</v>
      </c>
      <c r="O54" s="153">
        <v>0</v>
      </c>
      <c r="P54" s="124">
        <v>0</v>
      </c>
      <c r="Q54" s="129">
        <v>0</v>
      </c>
      <c r="R54" s="129">
        <v>0</v>
      </c>
      <c r="S54" s="124">
        <v>0</v>
      </c>
      <c r="T54" s="124">
        <v>0</v>
      </c>
      <c r="U54" s="124">
        <v>0</v>
      </c>
      <c r="V54" s="124" cm="1">
        <f t="array" ref="V54">AVERAGE(($H54:$K54)/4,$L54,$M54,$N54,$O54,$P54,$Q54,$R54,$S54,$T54,$U54)</f>
        <v>0.6428571428571429</v>
      </c>
      <c r="W54" s="124" cm="1">
        <f t="array" ref="W54">AVERAGE(($H54:$K54)/4,$L54,$M54,$N54,$O54,$P54,$Q54,$R54,$S54,$T54,$U54)</f>
        <v>0.6428571428571429</v>
      </c>
      <c r="X54" s="124" cm="1">
        <f t="array" ref="X54">AVERAGE(($H54:$K54)/4,$L54,$M54,$N54,$O54,$P54,$Q54,$R54,$S54,$T54,$U54)</f>
        <v>0.6428571428571429</v>
      </c>
      <c r="Y54" s="124" cm="1">
        <f t="array" ref="Y54">AVERAGE(($H54:$K54)/4,$L54,$M54,$N54,$O54,$P54,$Q54,$R54,$S54,$T54,$U54)</f>
        <v>0.6428571428571429</v>
      </c>
      <c r="Z54" s="124" cm="1">
        <f t="array" ref="Z54">AVERAGE(($H54:$K54)/4,$L54,$M54,$N54,$O54,$P54,$Q54,$R54,$S54,$T54,$U54)</f>
        <v>0.6428571428571429</v>
      </c>
      <c r="AA54" s="124" cm="1">
        <f t="array" ref="AA54">AVERAGE(($H54:$K54)/4,$L54,$M54,$N54,$O54,$P54,$Q54,$R54,$S54,$T54,$U54)</f>
        <v>0.6428571428571429</v>
      </c>
      <c r="AB54" s="39" t="s">
        <v>260</v>
      </c>
      <c r="AC54" s="174" t="s">
        <v>1165</v>
      </c>
    </row>
    <row r="55" spans="2:29" ht="30" x14ac:dyDescent="0.25">
      <c r="B55" s="38"/>
      <c r="C55" s="38"/>
      <c r="D55" s="10" t="s">
        <v>349</v>
      </c>
      <c r="E55" s="12" t="s">
        <v>350</v>
      </c>
      <c r="F55" s="126" t="s">
        <v>0</v>
      </c>
      <c r="G55" s="129" t="s">
        <v>1080</v>
      </c>
      <c r="H55" s="129">
        <v>1</v>
      </c>
      <c r="I55" s="129">
        <v>1</v>
      </c>
      <c r="J55" s="129">
        <v>0</v>
      </c>
      <c r="K55" s="129">
        <v>1</v>
      </c>
      <c r="L55" s="153">
        <v>0</v>
      </c>
      <c r="M55" s="153">
        <v>0</v>
      </c>
      <c r="N55" s="153">
        <v>0</v>
      </c>
      <c r="O55" s="153">
        <v>1</v>
      </c>
      <c r="P55" s="124">
        <v>0</v>
      </c>
      <c r="Q55" s="129">
        <v>0</v>
      </c>
      <c r="R55" s="129">
        <v>0</v>
      </c>
      <c r="S55" s="124">
        <v>1</v>
      </c>
      <c r="T55" s="124">
        <v>0</v>
      </c>
      <c r="U55" s="124">
        <v>0</v>
      </c>
      <c r="V55" s="124" cm="1">
        <f t="array" ref="V55">AVERAGE(($H55:$K55)/4,$L55,$M55,$N55,$O55,$P55,$Q55,$R55,$S55,$T55,$U55)</f>
        <v>0.19642857142857142</v>
      </c>
      <c r="W55" s="124" cm="1">
        <f t="array" ref="W55">AVERAGE(($H55:$K55)/4,$L55,$M55,$N55,$O55,$P55,$Q55,$R55,$S55,$T55,$U55)</f>
        <v>0.19642857142857142</v>
      </c>
      <c r="X55" s="124" cm="1">
        <f t="array" ref="X55">AVERAGE(($H55:$K55)/4,$L55,$M55,$N55,$O55,$P55,$Q55,$R55,$S55,$T55,$U55)</f>
        <v>0.19642857142857142</v>
      </c>
      <c r="Y55" s="124" cm="1">
        <f t="array" ref="Y55">AVERAGE(($H55:$K55)/4,$L55,$M55,$N55,$O55,$P55,$Q55,$R55,$S55,$T55,$U55)</f>
        <v>0.19642857142857142</v>
      </c>
      <c r="Z55" s="124" cm="1">
        <f t="array" ref="Z55">AVERAGE(($H55:$K55)/4,$L55,$M55,$N55,$O55,$P55,$Q55,$R55,$S55,$T55,$U55)</f>
        <v>0.19642857142857142</v>
      </c>
      <c r="AA55" s="124" cm="1">
        <f t="array" ref="AA55">AVERAGE(($H55:$K55)/4,$L55,$M55,$N55,$O55,$P55,$Q55,$R55,$S55,$T55,$U55)</f>
        <v>0.19642857142857142</v>
      </c>
      <c r="AB55" s="39" t="s">
        <v>260</v>
      </c>
      <c r="AC55" s="174" t="s">
        <v>1163</v>
      </c>
    </row>
    <row r="56" spans="2:29" ht="30" x14ac:dyDescent="0.25">
      <c r="B56" s="38"/>
      <c r="C56" s="38"/>
      <c r="D56" s="10" t="s">
        <v>351</v>
      </c>
      <c r="E56" s="12" t="s">
        <v>352</v>
      </c>
      <c r="F56" s="126" t="s">
        <v>0</v>
      </c>
      <c r="G56" s="129" t="s">
        <v>1080</v>
      </c>
      <c r="H56" s="129">
        <v>0</v>
      </c>
      <c r="I56" s="129">
        <v>0</v>
      </c>
      <c r="J56" s="129">
        <v>0</v>
      </c>
      <c r="K56" s="129">
        <v>0</v>
      </c>
      <c r="L56" s="153">
        <v>0</v>
      </c>
      <c r="M56" s="153">
        <v>0</v>
      </c>
      <c r="N56" s="153">
        <v>0</v>
      </c>
      <c r="O56" s="153">
        <v>0</v>
      </c>
      <c r="P56" s="124">
        <v>0</v>
      </c>
      <c r="Q56" s="129">
        <v>0</v>
      </c>
      <c r="R56" s="129">
        <v>0</v>
      </c>
      <c r="S56" s="124">
        <v>0</v>
      </c>
      <c r="T56" s="124">
        <v>0</v>
      </c>
      <c r="U56" s="124">
        <v>1</v>
      </c>
      <c r="V56" s="124" cm="1">
        <f t="array" ref="V56">AVERAGE(($H56:$K56)/4,$L56,$M56,$N56,$O56,$P56,$Q56,$R56,$S56,$T56,$U56)</f>
        <v>7.1428571428571425E-2</v>
      </c>
      <c r="W56" s="124" cm="1">
        <f t="array" ref="W56">AVERAGE(($H56:$K56)/4,$L56,$M56,$N56,$O56,$P56,$Q56,$R56,$S56,$T56,$U56)</f>
        <v>7.1428571428571425E-2</v>
      </c>
      <c r="X56" s="124" cm="1">
        <f t="array" ref="X56">AVERAGE(($H56:$K56)/4,$L56,$M56,$N56,$O56,$P56,$Q56,$R56,$S56,$T56,$U56)</f>
        <v>7.1428571428571425E-2</v>
      </c>
      <c r="Y56" s="124" cm="1">
        <f t="array" ref="Y56">AVERAGE(($H56:$K56)/4,$L56,$M56,$N56,$O56,$P56,$Q56,$R56,$S56,$T56,$U56)</f>
        <v>7.1428571428571425E-2</v>
      </c>
      <c r="Z56" s="124" cm="1">
        <f t="array" ref="Z56">AVERAGE(($H56:$K56)/4,$L56,$M56,$N56,$O56,$P56,$Q56,$R56,$S56,$T56,$U56)</f>
        <v>7.1428571428571425E-2</v>
      </c>
      <c r="AA56" s="124" cm="1">
        <f t="array" ref="AA56">AVERAGE(($H56:$K56)/4,$L56,$M56,$N56,$O56,$P56,$Q56,$R56,$S56,$T56,$U56)</f>
        <v>7.1428571428571425E-2</v>
      </c>
      <c r="AB56" s="39" t="s">
        <v>260</v>
      </c>
      <c r="AC56" s="174" t="s">
        <v>1163</v>
      </c>
    </row>
    <row r="57" spans="2:29" ht="30" x14ac:dyDescent="0.25">
      <c r="B57" s="38"/>
      <c r="C57" s="38"/>
      <c r="D57" s="10" t="s">
        <v>353</v>
      </c>
      <c r="E57" s="12" t="s">
        <v>354</v>
      </c>
      <c r="F57" s="126" t="s">
        <v>0</v>
      </c>
      <c r="G57" s="129" t="s">
        <v>1080</v>
      </c>
      <c r="H57" s="129">
        <v>0</v>
      </c>
      <c r="I57" s="129">
        <v>0</v>
      </c>
      <c r="J57" s="129">
        <v>0</v>
      </c>
      <c r="K57" s="129">
        <v>0</v>
      </c>
      <c r="L57" s="153">
        <v>0</v>
      </c>
      <c r="M57" s="153">
        <v>0</v>
      </c>
      <c r="N57" s="153">
        <v>0</v>
      </c>
      <c r="O57" s="153">
        <v>0</v>
      </c>
      <c r="P57" s="124">
        <v>0</v>
      </c>
      <c r="Q57" s="129">
        <v>0</v>
      </c>
      <c r="R57" s="129">
        <v>0</v>
      </c>
      <c r="S57" s="124">
        <v>0</v>
      </c>
      <c r="T57" s="124">
        <v>0</v>
      </c>
      <c r="U57" s="124">
        <v>0</v>
      </c>
      <c r="V57" s="124" cm="1">
        <f t="array" ref="V57">AVERAGE(($H57:$K57)/4,$L57,$M57,$N57,$O57,$P57,$Q57,$R57,$S57,$T57,$U57)</f>
        <v>0</v>
      </c>
      <c r="W57" s="124" cm="1">
        <f t="array" ref="W57">AVERAGE(($H57:$K57)/4,$L57,$M57,$N57,$O57,$P57,$Q57,$R57,$S57,$T57,$U57)</f>
        <v>0</v>
      </c>
      <c r="X57" s="124" cm="1">
        <f t="array" ref="X57">AVERAGE(($H57:$K57)/4,$L57,$M57,$N57,$O57,$P57,$Q57,$R57,$S57,$T57,$U57)</f>
        <v>0</v>
      </c>
      <c r="Y57" s="124" cm="1">
        <f t="array" ref="Y57">AVERAGE(($H57:$K57)/4,$L57,$M57,$N57,$O57,$P57,$Q57,$R57,$S57,$T57,$U57)</f>
        <v>0</v>
      </c>
      <c r="Z57" s="124" cm="1">
        <f t="array" ref="Z57">AVERAGE(($H57:$K57)/4,$L57,$M57,$N57,$O57,$P57,$Q57,$R57,$S57,$T57,$U57)</f>
        <v>0</v>
      </c>
      <c r="AA57" s="124" cm="1">
        <f t="array" ref="AA57">AVERAGE(($H57:$K57)/4,$L57,$M57,$N57,$O57,$P57,$Q57,$R57,$S57,$T57,$U57)</f>
        <v>0</v>
      </c>
      <c r="AB57" s="39" t="s">
        <v>260</v>
      </c>
      <c r="AC57" s="174" t="s">
        <v>1163</v>
      </c>
    </row>
    <row r="58" spans="2:29" ht="30" x14ac:dyDescent="0.25">
      <c r="B58" s="38"/>
      <c r="C58" s="38"/>
      <c r="D58" s="10" t="s">
        <v>355</v>
      </c>
      <c r="E58" s="12" t="s">
        <v>268</v>
      </c>
      <c r="F58" s="126" t="s">
        <v>0</v>
      </c>
      <c r="G58" s="129" t="s">
        <v>1080</v>
      </c>
      <c r="H58" s="129">
        <v>0</v>
      </c>
      <c r="I58" s="129">
        <v>0</v>
      </c>
      <c r="J58" s="129">
        <v>0</v>
      </c>
      <c r="K58" s="129">
        <v>0</v>
      </c>
      <c r="L58" s="153">
        <v>0</v>
      </c>
      <c r="M58" s="153">
        <v>0</v>
      </c>
      <c r="N58" s="153">
        <v>0</v>
      </c>
      <c r="O58" s="153">
        <v>0</v>
      </c>
      <c r="P58" s="124">
        <v>0</v>
      </c>
      <c r="Q58" s="129">
        <v>0</v>
      </c>
      <c r="R58" s="129">
        <v>0</v>
      </c>
      <c r="S58" s="124">
        <v>0</v>
      </c>
      <c r="T58" s="124">
        <v>0</v>
      </c>
      <c r="U58" s="124">
        <v>0</v>
      </c>
      <c r="V58" s="124" cm="1">
        <f t="array" ref="V58">AVERAGE(($H58:$K58)/4,$L58,$M58,$N58,$O58,$P58,$Q58,$R58,$S58,$T58,$U58)</f>
        <v>0</v>
      </c>
      <c r="W58" s="124" cm="1">
        <f t="array" ref="W58">AVERAGE(($H58:$K58)/4,$L58,$M58,$N58,$O58,$P58,$Q58,$R58,$S58,$T58,$U58)</f>
        <v>0</v>
      </c>
      <c r="X58" s="124" cm="1">
        <f t="array" ref="X58">AVERAGE(($H58:$K58)/4,$L58,$M58,$N58,$O58,$P58,$Q58,$R58,$S58,$T58,$U58)</f>
        <v>0</v>
      </c>
      <c r="Y58" s="124" cm="1">
        <f t="array" ref="Y58">AVERAGE(($H58:$K58)/4,$L58,$M58,$N58,$O58,$P58,$Q58,$R58,$S58,$T58,$U58)</f>
        <v>0</v>
      </c>
      <c r="Z58" s="124" cm="1">
        <f t="array" ref="Z58">AVERAGE(($H58:$K58)/4,$L58,$M58,$N58,$O58,$P58,$Q58,$R58,$S58,$T58,$U58)</f>
        <v>0</v>
      </c>
      <c r="AA58" s="124" cm="1">
        <f t="array" ref="AA58">AVERAGE(($H58:$K58)/4,$L58,$M58,$N58,$O58,$P58,$Q58,$R58,$S58,$T58,$U58)</f>
        <v>0</v>
      </c>
      <c r="AB58" s="39" t="s">
        <v>260</v>
      </c>
      <c r="AC58" s="174" t="s">
        <v>1163</v>
      </c>
    </row>
    <row r="59" spans="2:29" ht="30" x14ac:dyDescent="0.25">
      <c r="B59" s="38"/>
      <c r="C59" s="38"/>
      <c r="D59" s="36" t="s">
        <v>356</v>
      </c>
      <c r="E59" s="12" t="s">
        <v>357</v>
      </c>
      <c r="F59" s="126" t="s">
        <v>0</v>
      </c>
      <c r="G59" s="129" t="s">
        <v>1080</v>
      </c>
      <c r="H59" s="129">
        <v>0</v>
      </c>
      <c r="I59" s="129">
        <v>0</v>
      </c>
      <c r="J59" s="129">
        <v>0</v>
      </c>
      <c r="K59" s="129">
        <v>0</v>
      </c>
      <c r="L59" s="153">
        <v>0</v>
      </c>
      <c r="M59" s="153">
        <v>0</v>
      </c>
      <c r="N59" s="153">
        <v>0</v>
      </c>
      <c r="O59" s="153">
        <v>0</v>
      </c>
      <c r="P59" s="124">
        <v>0</v>
      </c>
      <c r="Q59" s="129">
        <v>0</v>
      </c>
      <c r="R59" s="129">
        <v>0</v>
      </c>
      <c r="S59" s="124">
        <v>0</v>
      </c>
      <c r="T59" s="124">
        <v>0</v>
      </c>
      <c r="U59" s="124">
        <v>0</v>
      </c>
      <c r="V59" s="124" cm="1">
        <f t="array" ref="V59">AVERAGE(($H59:$K59)/4,$L59,$M59,$N59,$O59,$P59,$Q59,$R59,$S59,$T59,$U59)</f>
        <v>0</v>
      </c>
      <c r="W59" s="124" cm="1">
        <f t="array" ref="W59">AVERAGE(($H59:$K59)/4,$L59,$M59,$N59,$O59,$P59,$Q59,$R59,$S59,$T59,$U59)</f>
        <v>0</v>
      </c>
      <c r="X59" s="124" cm="1">
        <f t="array" ref="X59">AVERAGE(($H59:$K59)/4,$L59,$M59,$N59,$O59,$P59,$Q59,$R59,$S59,$T59,$U59)</f>
        <v>0</v>
      </c>
      <c r="Y59" s="124" cm="1">
        <f t="array" ref="Y59">AVERAGE(($H59:$K59)/4,$L59,$M59,$N59,$O59,$P59,$Q59,$R59,$S59,$T59,$U59)</f>
        <v>0</v>
      </c>
      <c r="Z59" s="124" cm="1">
        <f t="array" ref="Z59">AVERAGE(($H59:$K59)/4,$L59,$M59,$N59,$O59,$P59,$Q59,$R59,$S59,$T59,$U59)</f>
        <v>0</v>
      </c>
      <c r="AA59" s="124" cm="1">
        <f t="array" ref="AA59">AVERAGE(($H59:$K59)/4,$L59,$M59,$N59,$O59,$P59,$Q59,$R59,$S59,$T59,$U59)</f>
        <v>0</v>
      </c>
      <c r="AB59" s="39" t="s">
        <v>260</v>
      </c>
      <c r="AC59" s="174" t="s">
        <v>1163</v>
      </c>
    </row>
    <row r="60" spans="2:29" ht="30" x14ac:dyDescent="0.25">
      <c r="B60" s="38"/>
      <c r="C60" s="38"/>
      <c r="D60" s="10" t="s">
        <v>358</v>
      </c>
      <c r="E60" s="12" t="s">
        <v>359</v>
      </c>
      <c r="F60" s="126" t="s">
        <v>0</v>
      </c>
      <c r="G60" s="129" t="s">
        <v>1080</v>
      </c>
      <c r="H60" s="129">
        <v>0</v>
      </c>
      <c r="I60" s="129">
        <v>0</v>
      </c>
      <c r="J60" s="129">
        <v>0</v>
      </c>
      <c r="K60" s="129">
        <v>0</v>
      </c>
      <c r="L60" s="153">
        <v>0</v>
      </c>
      <c r="M60" s="153">
        <v>0</v>
      </c>
      <c r="N60" s="153">
        <v>0</v>
      </c>
      <c r="O60" s="153">
        <v>3</v>
      </c>
      <c r="P60" s="124">
        <v>0</v>
      </c>
      <c r="Q60" s="129">
        <v>0</v>
      </c>
      <c r="R60" s="129">
        <v>0</v>
      </c>
      <c r="S60" s="124">
        <v>0</v>
      </c>
      <c r="T60" s="124">
        <v>0</v>
      </c>
      <c r="U60" s="124">
        <v>0</v>
      </c>
      <c r="V60" s="124" cm="1">
        <f t="array" ref="V60">AVERAGE(($H60:$K60)/4,$L60,$M60,$N60,$O60,$P60,$Q60,$R60,$S60,$T60,$U60)</f>
        <v>0.21428571428571427</v>
      </c>
      <c r="W60" s="124" cm="1">
        <f t="array" ref="W60">AVERAGE(($H60:$K60)/4,$L60,$M60,$N60,$O60,$P60,$Q60,$R60,$S60,$T60,$U60)</f>
        <v>0.21428571428571427</v>
      </c>
      <c r="X60" s="124" cm="1">
        <f t="array" ref="X60">AVERAGE(($H60:$K60)/4,$L60,$M60,$N60,$O60,$P60,$Q60,$R60,$S60,$T60,$U60)</f>
        <v>0.21428571428571427</v>
      </c>
      <c r="Y60" s="124" cm="1">
        <f t="array" ref="Y60">AVERAGE(($H60:$K60)/4,$L60,$M60,$N60,$O60,$P60,$Q60,$R60,$S60,$T60,$U60)</f>
        <v>0.21428571428571427</v>
      </c>
      <c r="Z60" s="124" cm="1">
        <f t="array" ref="Z60">AVERAGE(($H60:$K60)/4,$L60,$M60,$N60,$O60,$P60,$Q60,$R60,$S60,$T60,$U60)</f>
        <v>0.21428571428571427</v>
      </c>
      <c r="AA60" s="124" cm="1">
        <f t="array" ref="AA60">AVERAGE(($H60:$K60)/4,$L60,$M60,$N60,$O60,$P60,$Q60,$R60,$S60,$T60,$U60)</f>
        <v>0.21428571428571427</v>
      </c>
      <c r="AB60" s="39" t="s">
        <v>260</v>
      </c>
      <c r="AC60" s="174" t="s">
        <v>1163</v>
      </c>
    </row>
    <row r="61" spans="2:29" ht="30" x14ac:dyDescent="0.25">
      <c r="B61" s="38"/>
      <c r="C61" s="38"/>
      <c r="D61" s="10" t="s">
        <v>360</v>
      </c>
      <c r="E61" s="12" t="s">
        <v>361</v>
      </c>
      <c r="F61" s="126" t="s">
        <v>0</v>
      </c>
      <c r="G61" s="129" t="s">
        <v>1080</v>
      </c>
      <c r="H61" s="129">
        <v>0</v>
      </c>
      <c r="I61" s="129">
        <v>0</v>
      </c>
      <c r="J61" s="129">
        <v>0</v>
      </c>
      <c r="K61" s="129">
        <v>0</v>
      </c>
      <c r="L61" s="153">
        <v>0</v>
      </c>
      <c r="M61" s="153">
        <v>0</v>
      </c>
      <c r="N61" s="153">
        <v>0</v>
      </c>
      <c r="O61" s="153">
        <v>0</v>
      </c>
      <c r="P61" s="124">
        <v>0</v>
      </c>
      <c r="Q61" s="129">
        <v>0</v>
      </c>
      <c r="R61" s="129">
        <v>0</v>
      </c>
      <c r="S61" s="124">
        <v>0</v>
      </c>
      <c r="T61" s="124">
        <v>0</v>
      </c>
      <c r="U61" s="124">
        <v>0</v>
      </c>
      <c r="V61" s="124" cm="1">
        <f t="array" ref="V61">AVERAGE(($H61:$K61)/4,$L61,$M61,$N61,$O61,$P61,$Q61,$R61,$S61,$T61,$U61)</f>
        <v>0</v>
      </c>
      <c r="W61" s="124" cm="1">
        <f t="array" ref="W61">AVERAGE(($H61:$K61)/4,$L61,$M61,$N61,$O61,$P61,$Q61,$R61,$S61,$T61,$U61)</f>
        <v>0</v>
      </c>
      <c r="X61" s="124" cm="1">
        <f t="array" ref="X61">AVERAGE(($H61:$K61)/4,$L61,$M61,$N61,$O61,$P61,$Q61,$R61,$S61,$T61,$U61)</f>
        <v>0</v>
      </c>
      <c r="Y61" s="124" cm="1">
        <f t="array" ref="Y61">AVERAGE(($H61:$K61)/4,$L61,$M61,$N61,$O61,$P61,$Q61,$R61,$S61,$T61,$U61)</f>
        <v>0</v>
      </c>
      <c r="Z61" s="124" cm="1">
        <f t="array" ref="Z61">AVERAGE(($H61:$K61)/4,$L61,$M61,$N61,$O61,$P61,$Q61,$R61,$S61,$T61,$U61)</f>
        <v>0</v>
      </c>
      <c r="AA61" s="124" cm="1">
        <f t="array" ref="AA61">AVERAGE(($H61:$K61)/4,$L61,$M61,$N61,$O61,$P61,$Q61,$R61,$S61,$T61,$U61)</f>
        <v>0</v>
      </c>
      <c r="AB61" s="39" t="s">
        <v>260</v>
      </c>
      <c r="AC61" s="174" t="s">
        <v>1163</v>
      </c>
    </row>
    <row r="62" spans="2:29" ht="30" x14ac:dyDescent="0.25">
      <c r="B62" s="38"/>
      <c r="C62" s="38"/>
      <c r="D62" s="10" t="s">
        <v>362</v>
      </c>
      <c r="E62" s="12" t="s">
        <v>363</v>
      </c>
      <c r="F62" s="126" t="s">
        <v>0</v>
      </c>
      <c r="G62" s="129" t="s">
        <v>1080</v>
      </c>
      <c r="H62" s="129">
        <v>0</v>
      </c>
      <c r="I62" s="129">
        <v>0</v>
      </c>
      <c r="J62" s="129">
        <v>0</v>
      </c>
      <c r="K62" s="129">
        <v>0</v>
      </c>
      <c r="L62" s="153">
        <v>0</v>
      </c>
      <c r="M62" s="153">
        <v>0</v>
      </c>
      <c r="N62" s="153">
        <v>0</v>
      </c>
      <c r="O62" s="153">
        <v>0</v>
      </c>
      <c r="P62" s="124">
        <v>0</v>
      </c>
      <c r="Q62" s="129">
        <v>0</v>
      </c>
      <c r="R62" s="129">
        <v>0</v>
      </c>
      <c r="S62" s="124">
        <v>0</v>
      </c>
      <c r="T62" s="124">
        <v>0</v>
      </c>
      <c r="U62" s="124">
        <v>0</v>
      </c>
      <c r="V62" s="124" cm="1">
        <f t="array" ref="V62">AVERAGE(($H62:$K62)/4,$L62,$M62,$N62,$O62,$P62,$Q62,$R62,$S62,$T62,$U62)</f>
        <v>0</v>
      </c>
      <c r="W62" s="124" cm="1">
        <f t="array" ref="W62">AVERAGE(($H62:$K62)/4,$L62,$M62,$N62,$O62,$P62,$Q62,$R62,$S62,$T62,$U62)</f>
        <v>0</v>
      </c>
      <c r="X62" s="124" cm="1">
        <f t="array" ref="X62">AVERAGE(($H62:$K62)/4,$L62,$M62,$N62,$O62,$P62,$Q62,$R62,$S62,$T62,$U62)</f>
        <v>0</v>
      </c>
      <c r="Y62" s="124" cm="1">
        <f t="array" ref="Y62">AVERAGE(($H62:$K62)/4,$L62,$M62,$N62,$O62,$P62,$Q62,$R62,$S62,$T62,$U62)</f>
        <v>0</v>
      </c>
      <c r="Z62" s="124" cm="1">
        <f t="array" ref="Z62">AVERAGE(($H62:$K62)/4,$L62,$M62,$N62,$O62,$P62,$Q62,$R62,$S62,$T62,$U62)</f>
        <v>0</v>
      </c>
      <c r="AA62" s="124" cm="1">
        <f t="array" ref="AA62">AVERAGE(($H62:$K62)/4,$L62,$M62,$N62,$O62,$P62,$Q62,$R62,$S62,$T62,$U62)</f>
        <v>0</v>
      </c>
      <c r="AB62" s="39" t="s">
        <v>260</v>
      </c>
      <c r="AC62" s="174" t="s">
        <v>1163</v>
      </c>
    </row>
    <row r="63" spans="2:29" ht="30" x14ac:dyDescent="0.25">
      <c r="B63" s="38"/>
      <c r="C63" s="38"/>
      <c r="D63" s="10" t="s">
        <v>364</v>
      </c>
      <c r="E63" s="12" t="s">
        <v>365</v>
      </c>
      <c r="F63" s="126" t="s">
        <v>0</v>
      </c>
      <c r="G63" s="129" t="s">
        <v>1080</v>
      </c>
      <c r="H63" s="129">
        <v>11</v>
      </c>
      <c r="I63" s="129">
        <v>25</v>
      </c>
      <c r="J63" s="129">
        <v>1</v>
      </c>
      <c r="K63" s="129">
        <v>1</v>
      </c>
      <c r="L63" s="153">
        <v>0</v>
      </c>
      <c r="M63" s="153">
        <v>1</v>
      </c>
      <c r="N63" s="153">
        <v>0</v>
      </c>
      <c r="O63" s="153">
        <v>1</v>
      </c>
      <c r="P63" s="124">
        <v>0</v>
      </c>
      <c r="Q63" s="129">
        <v>0</v>
      </c>
      <c r="R63" s="129">
        <v>0</v>
      </c>
      <c r="S63" s="124">
        <v>0</v>
      </c>
      <c r="T63" s="124">
        <v>0</v>
      </c>
      <c r="U63" s="124">
        <v>0</v>
      </c>
      <c r="V63" s="124" cm="1">
        <f t="array" ref="V63">AVERAGE(($H63:$K63)/4,$L63,$M63,$N63,$O63,$P63,$Q63,$R63,$S63,$T63,$U63)</f>
        <v>0.8214285714285714</v>
      </c>
      <c r="W63" s="124" cm="1">
        <f t="array" ref="W63">AVERAGE(($H63:$K63)/4,$L63,$M63,$N63,$O63,$P63,$Q63,$R63,$S63,$T63,$U63)</f>
        <v>0.8214285714285714</v>
      </c>
      <c r="X63" s="124" cm="1">
        <f t="array" ref="X63">AVERAGE(($H63:$K63)/4,$L63,$M63,$N63,$O63,$P63,$Q63,$R63,$S63,$T63,$U63)</f>
        <v>0.8214285714285714</v>
      </c>
      <c r="Y63" s="124" cm="1">
        <f t="array" ref="Y63">AVERAGE(($H63:$K63)/4,$L63,$M63,$N63,$O63,$P63,$Q63,$R63,$S63,$T63,$U63)</f>
        <v>0.8214285714285714</v>
      </c>
      <c r="Z63" s="124" cm="1">
        <f t="array" ref="Z63">AVERAGE(($H63:$K63)/4,$L63,$M63,$N63,$O63,$P63,$Q63,$R63,$S63,$T63,$U63)</f>
        <v>0.8214285714285714</v>
      </c>
      <c r="AA63" s="124" cm="1">
        <f t="array" ref="AA63">AVERAGE(($H63:$K63)/4,$L63,$M63,$N63,$O63,$P63,$Q63,$R63,$S63,$T63,$U63)</f>
        <v>0.8214285714285714</v>
      </c>
      <c r="AB63" s="39" t="s">
        <v>260</v>
      </c>
      <c r="AC63" s="174" t="s">
        <v>1163</v>
      </c>
    </row>
    <row r="64" spans="2:29" ht="30" x14ac:dyDescent="0.25">
      <c r="B64" s="38"/>
      <c r="C64" s="38"/>
      <c r="D64" s="10" t="s">
        <v>366</v>
      </c>
      <c r="E64" s="12" t="s">
        <v>367</v>
      </c>
      <c r="F64" s="126" t="s">
        <v>0</v>
      </c>
      <c r="G64" s="129" t="s">
        <v>1080</v>
      </c>
      <c r="H64" s="129">
        <v>5</v>
      </c>
      <c r="I64" s="129">
        <v>3</v>
      </c>
      <c r="J64" s="129">
        <v>0</v>
      </c>
      <c r="K64" s="129">
        <v>7</v>
      </c>
      <c r="L64" s="153">
        <v>1</v>
      </c>
      <c r="M64" s="153">
        <v>0</v>
      </c>
      <c r="N64" s="153">
        <v>0</v>
      </c>
      <c r="O64" s="153">
        <v>1</v>
      </c>
      <c r="P64" s="124">
        <v>1</v>
      </c>
      <c r="Q64" s="129">
        <v>0</v>
      </c>
      <c r="R64" s="129">
        <v>2</v>
      </c>
      <c r="S64" s="124">
        <v>2</v>
      </c>
      <c r="T64" s="124">
        <v>0</v>
      </c>
      <c r="U64" s="124">
        <v>0</v>
      </c>
      <c r="V64" s="124" cm="1">
        <f t="array" ref="V64">AVERAGE(($H64:$K64)/4,$L64,$M64,$N64,$O64,$P64,$Q64,$R64,$S64,$T64,$U64)</f>
        <v>0.7678571428571429</v>
      </c>
      <c r="W64" s="124" cm="1">
        <f t="array" ref="W64">AVERAGE(($H64:$K64)/4,$L64,$M64,$N64,$O64,$P64,$Q64,$R64,$S64,$T64,$U64)</f>
        <v>0.7678571428571429</v>
      </c>
      <c r="X64" s="124" cm="1">
        <f t="array" ref="X64">AVERAGE(($H64:$K64)/4,$L64,$M64,$N64,$O64,$P64,$Q64,$R64,$S64,$T64,$U64)</f>
        <v>0.7678571428571429</v>
      </c>
      <c r="Y64" s="124" cm="1">
        <f t="array" ref="Y64">AVERAGE(($H64:$K64)/4,$L64,$M64,$N64,$O64,$P64,$Q64,$R64,$S64,$T64,$U64)</f>
        <v>0.7678571428571429</v>
      </c>
      <c r="Z64" s="124" cm="1">
        <f t="array" ref="Z64">AVERAGE(($H64:$K64)/4,$L64,$M64,$N64,$O64,$P64,$Q64,$R64,$S64,$T64,$U64)</f>
        <v>0.7678571428571429</v>
      </c>
      <c r="AA64" s="124" cm="1">
        <f t="array" ref="AA64">AVERAGE(($H64:$K64)/4,$L64,$M64,$N64,$O64,$P64,$Q64,$R64,$S64,$T64,$U64)</f>
        <v>0.7678571428571429</v>
      </c>
      <c r="AB64" s="39" t="s">
        <v>260</v>
      </c>
      <c r="AC64" s="174" t="s">
        <v>1163</v>
      </c>
    </row>
    <row r="65" spans="1:29" ht="30" x14ac:dyDescent="0.25">
      <c r="B65" s="38"/>
      <c r="C65" s="38"/>
      <c r="D65" s="10" t="s">
        <v>368</v>
      </c>
      <c r="E65" s="12" t="s">
        <v>276</v>
      </c>
      <c r="F65" s="126" t="s">
        <v>0</v>
      </c>
      <c r="G65" s="129" t="s">
        <v>1080</v>
      </c>
      <c r="H65" s="129">
        <v>0</v>
      </c>
      <c r="I65" s="129">
        <v>0</v>
      </c>
      <c r="J65" s="129">
        <v>4</v>
      </c>
      <c r="K65" s="129">
        <v>3</v>
      </c>
      <c r="L65" s="153">
        <v>0</v>
      </c>
      <c r="M65" s="153">
        <v>0</v>
      </c>
      <c r="N65" s="153">
        <v>2</v>
      </c>
      <c r="O65" s="153">
        <v>0</v>
      </c>
      <c r="P65" s="124">
        <v>0</v>
      </c>
      <c r="Q65" s="129">
        <v>0</v>
      </c>
      <c r="R65" s="129">
        <v>1</v>
      </c>
      <c r="S65" s="124">
        <v>0</v>
      </c>
      <c r="T65" s="124">
        <v>1</v>
      </c>
      <c r="U65" s="124">
        <v>0</v>
      </c>
      <c r="V65" s="124" cm="1">
        <f t="array" ref="V65">AVERAGE(($H65:$K65)/4,$L65,$M65,$N65,$O65,$P65,$Q65,$R65,$S65,$T65,$U65)</f>
        <v>0.4107142857142857</v>
      </c>
      <c r="W65" s="124" cm="1">
        <f t="array" ref="W65">AVERAGE(($H65:$K65)/4,$L65,$M65,$N65,$O65,$P65,$Q65,$R65,$S65,$T65,$U65)</f>
        <v>0.4107142857142857</v>
      </c>
      <c r="X65" s="124" cm="1">
        <f t="array" ref="X65">AVERAGE(($H65:$K65)/4,$L65,$M65,$N65,$O65,$P65,$Q65,$R65,$S65,$T65,$U65)</f>
        <v>0.4107142857142857</v>
      </c>
      <c r="Y65" s="124" cm="1">
        <f t="array" ref="Y65">AVERAGE(($H65:$K65)/4,$L65,$M65,$N65,$O65,$P65,$Q65,$R65,$S65,$T65,$U65)</f>
        <v>0.4107142857142857</v>
      </c>
      <c r="Z65" s="124" cm="1">
        <f t="array" ref="Z65">AVERAGE(($H65:$K65)/4,$L65,$M65,$N65,$O65,$P65,$Q65,$R65,$S65,$T65,$U65)</f>
        <v>0.4107142857142857</v>
      </c>
      <c r="AA65" s="124" cm="1">
        <f t="array" ref="AA65">AVERAGE(($H65:$K65)/4,$L65,$M65,$N65,$O65,$P65,$Q65,$R65,$S65,$T65,$U65)</f>
        <v>0.4107142857142857</v>
      </c>
      <c r="AB65" s="39" t="s">
        <v>260</v>
      </c>
      <c r="AC65" s="174" t="s">
        <v>1163</v>
      </c>
    </row>
    <row r="66" spans="1:29" ht="30" x14ac:dyDescent="0.25">
      <c r="B66" s="38"/>
      <c r="C66" s="38" t="s">
        <v>369</v>
      </c>
      <c r="D66" s="10" t="s">
        <v>370</v>
      </c>
      <c r="E66" s="10" t="s">
        <v>278</v>
      </c>
      <c r="F66" s="126" t="s">
        <v>0</v>
      </c>
      <c r="G66" s="129" t="s">
        <v>1080</v>
      </c>
      <c r="H66" s="129">
        <v>0</v>
      </c>
      <c r="I66" s="129">
        <v>5</v>
      </c>
      <c r="J66" s="129">
        <v>4</v>
      </c>
      <c r="K66" s="129">
        <v>2</v>
      </c>
      <c r="L66" s="153">
        <v>1</v>
      </c>
      <c r="M66" s="153">
        <v>0</v>
      </c>
      <c r="N66" s="153">
        <v>1</v>
      </c>
      <c r="O66" s="153">
        <v>0</v>
      </c>
      <c r="P66" s="124">
        <v>0</v>
      </c>
      <c r="Q66" s="129">
        <v>0</v>
      </c>
      <c r="R66" s="129">
        <v>1</v>
      </c>
      <c r="S66" s="124">
        <v>0</v>
      </c>
      <c r="T66" s="124">
        <v>0</v>
      </c>
      <c r="U66" s="124">
        <v>0</v>
      </c>
      <c r="V66" s="124" cm="1">
        <f t="array" ref="V66">AVERAGE(($H66:$K66)/4,$L66,$M66,$N66,$O66,$P66,$Q66,$R66,$S66,$T66,$U66)</f>
        <v>0.4107142857142857</v>
      </c>
      <c r="W66" s="124" cm="1">
        <f t="array" ref="W66">AVERAGE(($H66:$K66)/4,$L66,$M66,$N66,$O66,$P66,$Q66,$R66,$S66,$T66,$U66)</f>
        <v>0.4107142857142857</v>
      </c>
      <c r="X66" s="124" cm="1">
        <f t="array" ref="X66">AVERAGE(($H66:$K66)/4,$L66,$M66,$N66,$O66,$P66,$Q66,$R66,$S66,$T66,$U66)</f>
        <v>0.4107142857142857</v>
      </c>
      <c r="Y66" s="124" cm="1">
        <f t="array" ref="Y66">AVERAGE(($H66:$K66)/4,$L66,$M66,$N66,$O66,$P66,$Q66,$R66,$S66,$T66,$U66)</f>
        <v>0.4107142857142857</v>
      </c>
      <c r="Z66" s="124" cm="1">
        <f t="array" ref="Z66">AVERAGE(($H66:$K66)/4,$L66,$M66,$N66,$O66,$P66,$Q66,$R66,$S66,$T66,$U66)</f>
        <v>0.4107142857142857</v>
      </c>
      <c r="AA66" s="124" cm="1">
        <f t="array" ref="AA66">AVERAGE(($H66:$K66)/4,$L66,$M66,$N66,$O66,$P66,$Q66,$R66,$S66,$T66,$U66)</f>
        <v>0.4107142857142857</v>
      </c>
      <c r="AB66" s="39" t="s">
        <v>260</v>
      </c>
      <c r="AC66" s="174" t="s">
        <v>1163</v>
      </c>
    </row>
    <row r="67" spans="1:29" ht="30" x14ac:dyDescent="0.25">
      <c r="B67" s="38"/>
      <c r="C67" s="38" t="s">
        <v>371</v>
      </c>
      <c r="D67" s="10" t="s">
        <v>372</v>
      </c>
      <c r="E67" s="38" t="s">
        <v>280</v>
      </c>
      <c r="F67" s="126" t="s">
        <v>0</v>
      </c>
      <c r="G67" s="129" t="s">
        <v>1080</v>
      </c>
      <c r="H67" s="129">
        <v>0</v>
      </c>
      <c r="I67" s="129">
        <v>0</v>
      </c>
      <c r="J67" s="129">
        <v>0</v>
      </c>
      <c r="K67" s="129">
        <v>0</v>
      </c>
      <c r="L67" s="153">
        <v>0</v>
      </c>
      <c r="M67" s="153">
        <v>0</v>
      </c>
      <c r="N67" s="153">
        <v>0</v>
      </c>
      <c r="O67" s="153">
        <v>0</v>
      </c>
      <c r="P67" s="124">
        <v>0</v>
      </c>
      <c r="Q67" s="129">
        <v>0</v>
      </c>
      <c r="R67" s="129">
        <v>0</v>
      </c>
      <c r="S67" s="124">
        <v>0</v>
      </c>
      <c r="T67" s="124">
        <v>0</v>
      </c>
      <c r="U67" s="124">
        <v>0</v>
      </c>
      <c r="V67" s="124" cm="1">
        <f t="array" ref="V67">AVERAGE(($H67:$K67)/4,$L67,$M67,$N67,$O67,$P67,$Q67,$R67,$S67,$T67,$U67)</f>
        <v>0</v>
      </c>
      <c r="W67" s="124" cm="1">
        <f t="array" ref="W67">AVERAGE(($H67:$K67)/4,$L67,$M67,$N67,$O67,$P67,$Q67,$R67,$S67,$T67,$U67)</f>
        <v>0</v>
      </c>
      <c r="X67" s="124" cm="1">
        <f t="array" ref="X67">AVERAGE(($H67:$K67)/4,$L67,$M67,$N67,$O67,$P67,$Q67,$R67,$S67,$T67,$U67)</f>
        <v>0</v>
      </c>
      <c r="Y67" s="124" cm="1">
        <f t="array" ref="Y67">AVERAGE(($H67:$K67)/4,$L67,$M67,$N67,$O67,$P67,$Q67,$R67,$S67,$T67,$U67)</f>
        <v>0</v>
      </c>
      <c r="Z67" s="124" cm="1">
        <f t="array" ref="Z67">AVERAGE(($H67:$K67)/4,$L67,$M67,$N67,$O67,$P67,$Q67,$R67,$S67,$T67,$U67)</f>
        <v>0</v>
      </c>
      <c r="AA67" s="124" cm="1">
        <f t="array" ref="AA67">AVERAGE(($H67:$K67)/4,$L67,$M67,$N67,$O67,$P67,$Q67,$R67,$S67,$T67,$U67)</f>
        <v>0</v>
      </c>
      <c r="AB67" s="39" t="s">
        <v>260</v>
      </c>
      <c r="AC67" s="174" t="s">
        <v>1163</v>
      </c>
    </row>
    <row r="68" spans="1:29" ht="30" x14ac:dyDescent="0.25">
      <c r="B68" s="38"/>
      <c r="C68" s="38" t="s">
        <v>373</v>
      </c>
      <c r="D68" s="10" t="s">
        <v>374</v>
      </c>
      <c r="E68" s="10" t="s">
        <v>282</v>
      </c>
      <c r="F68" s="126" t="s">
        <v>0</v>
      </c>
      <c r="G68" s="129" t="s">
        <v>1080</v>
      </c>
      <c r="H68" s="129">
        <v>0</v>
      </c>
      <c r="I68" s="129">
        <v>1</v>
      </c>
      <c r="J68" s="129">
        <v>1</v>
      </c>
      <c r="K68" s="129">
        <v>1</v>
      </c>
      <c r="L68" s="153">
        <v>0</v>
      </c>
      <c r="M68" s="153">
        <v>0</v>
      </c>
      <c r="N68" s="153">
        <v>0</v>
      </c>
      <c r="O68" s="153">
        <v>1</v>
      </c>
      <c r="P68" s="124">
        <v>0</v>
      </c>
      <c r="Q68" s="129">
        <v>0</v>
      </c>
      <c r="R68" s="129">
        <v>0</v>
      </c>
      <c r="S68" s="124">
        <v>0</v>
      </c>
      <c r="T68" s="124">
        <v>2</v>
      </c>
      <c r="U68" s="124">
        <v>0</v>
      </c>
      <c r="V68" s="124" cm="1">
        <f t="array" ref="V68">AVERAGE(($H68:$K68)/4,$L68,$M68,$N68,$O68,$P68,$Q68,$R68,$S68,$T68,$U68)</f>
        <v>0.26785714285714285</v>
      </c>
      <c r="W68" s="124" cm="1">
        <f t="array" ref="W68">AVERAGE(($H68:$K68)/4,$L68,$M68,$N68,$O68,$P68,$Q68,$R68,$S68,$T68,$U68)</f>
        <v>0.26785714285714285</v>
      </c>
      <c r="X68" s="124" cm="1">
        <f t="array" ref="X68">AVERAGE(($H68:$K68)/4,$L68,$M68,$N68,$O68,$P68,$Q68,$R68,$S68,$T68,$U68)</f>
        <v>0.26785714285714285</v>
      </c>
      <c r="Y68" s="124" cm="1">
        <f t="array" ref="Y68">AVERAGE(($H68:$K68)/4,$L68,$M68,$N68,$O68,$P68,$Q68,$R68,$S68,$T68,$U68)</f>
        <v>0.26785714285714285</v>
      </c>
      <c r="Z68" s="124" cm="1">
        <f t="array" ref="Z68">AVERAGE(($H68:$K68)/4,$L68,$M68,$N68,$O68,$P68,$Q68,$R68,$S68,$T68,$U68)</f>
        <v>0.26785714285714285</v>
      </c>
      <c r="AA68" s="124" cm="1">
        <f t="array" ref="AA68">AVERAGE(($H68:$K68)/4,$L68,$M68,$N68,$O68,$P68,$Q68,$R68,$S68,$T68,$U68)</f>
        <v>0.26785714285714285</v>
      </c>
      <c r="AB68" s="39" t="s">
        <v>260</v>
      </c>
      <c r="AC68" s="174" t="s">
        <v>1163</v>
      </c>
    </row>
    <row r="69" spans="1:29" ht="30" x14ac:dyDescent="0.25">
      <c r="B69" s="38"/>
      <c r="C69" s="38" t="s">
        <v>375</v>
      </c>
      <c r="D69" s="10" t="s">
        <v>376</v>
      </c>
      <c r="E69" s="10" t="s">
        <v>284</v>
      </c>
      <c r="F69" s="126" t="s">
        <v>0</v>
      </c>
      <c r="G69" s="129" t="s">
        <v>1080</v>
      </c>
      <c r="H69" s="129">
        <v>0</v>
      </c>
      <c r="I69" s="129">
        <v>0</v>
      </c>
      <c r="J69" s="129">
        <v>0</v>
      </c>
      <c r="K69" s="129">
        <v>0</v>
      </c>
      <c r="L69" s="153">
        <v>0</v>
      </c>
      <c r="M69" s="153">
        <v>0</v>
      </c>
      <c r="N69" s="153">
        <v>0</v>
      </c>
      <c r="O69" s="153">
        <v>0</v>
      </c>
      <c r="P69" s="124">
        <v>0</v>
      </c>
      <c r="Q69" s="129">
        <v>0</v>
      </c>
      <c r="R69" s="129">
        <v>0</v>
      </c>
      <c r="S69" s="124">
        <v>0</v>
      </c>
      <c r="T69" s="124">
        <v>0</v>
      </c>
      <c r="U69" s="124">
        <v>0</v>
      </c>
      <c r="V69" s="124" cm="1">
        <f t="array" ref="V69">AVERAGE(($H69:$K69)/4,$L69,$M69,$N69,$O69,$P69,$Q69,$R69,$S69,$T69,$U69)</f>
        <v>0</v>
      </c>
      <c r="W69" s="124" cm="1">
        <f t="array" ref="W69">AVERAGE(($H69:$K69)/4,$L69,$M69,$N69,$O69,$P69,$Q69,$R69,$S69,$T69,$U69)</f>
        <v>0</v>
      </c>
      <c r="X69" s="124" cm="1">
        <f t="array" ref="X69">AVERAGE(($H69:$K69)/4,$L69,$M69,$N69,$O69,$P69,$Q69,$R69,$S69,$T69,$U69)</f>
        <v>0</v>
      </c>
      <c r="Y69" s="124" cm="1">
        <f t="array" ref="Y69">AVERAGE(($H69:$K69)/4,$L69,$M69,$N69,$O69,$P69,$Q69,$R69,$S69,$T69,$U69)</f>
        <v>0</v>
      </c>
      <c r="Z69" s="124" cm="1">
        <f t="array" ref="Z69">AVERAGE(($H69:$K69)/4,$L69,$M69,$N69,$O69,$P69,$Q69,$R69,$S69,$T69,$U69)</f>
        <v>0</v>
      </c>
      <c r="AA69" s="124" cm="1">
        <f t="array" ref="AA69">AVERAGE(($H69:$K69)/4,$L69,$M69,$N69,$O69,$P69,$Q69,$R69,$S69,$T69,$U69)</f>
        <v>0</v>
      </c>
      <c r="AB69" s="39" t="s">
        <v>260</v>
      </c>
      <c r="AC69" s="174" t="s">
        <v>1163</v>
      </c>
    </row>
    <row r="70" spans="1:29" ht="30" x14ac:dyDescent="0.25">
      <c r="B70" s="38"/>
      <c r="C70" s="38" t="s">
        <v>377</v>
      </c>
      <c r="D70" s="10" t="s">
        <v>378</v>
      </c>
      <c r="E70" s="10" t="s">
        <v>286</v>
      </c>
      <c r="F70" s="126" t="s">
        <v>0</v>
      </c>
      <c r="G70" s="129" t="s">
        <v>1080</v>
      </c>
      <c r="H70" s="129">
        <v>4</v>
      </c>
      <c r="I70" s="129">
        <v>1</v>
      </c>
      <c r="J70" s="129">
        <v>0</v>
      </c>
      <c r="K70" s="129">
        <v>0</v>
      </c>
      <c r="L70" s="153">
        <v>0</v>
      </c>
      <c r="M70" s="153">
        <v>1</v>
      </c>
      <c r="N70" s="153">
        <v>1</v>
      </c>
      <c r="O70" s="153">
        <v>0</v>
      </c>
      <c r="P70" s="124">
        <v>1</v>
      </c>
      <c r="Q70" s="129">
        <v>1</v>
      </c>
      <c r="R70" s="129">
        <v>5</v>
      </c>
      <c r="S70" s="124">
        <v>1</v>
      </c>
      <c r="T70" s="124">
        <v>1</v>
      </c>
      <c r="U70" s="124">
        <v>0</v>
      </c>
      <c r="V70" s="124" cm="1">
        <f t="array" ref="V70">AVERAGE(($H70:$K70)/4,$L70,$M70,$N70,$O70,$P70,$Q70,$R70,$S70,$T70,$U70)</f>
        <v>0.875</v>
      </c>
      <c r="W70" s="124" cm="1">
        <f t="array" ref="W70">AVERAGE(($H70:$K70)/4,$L70,$M70,$N70,$O70,$P70,$Q70,$R70,$S70,$T70,$U70)</f>
        <v>0.875</v>
      </c>
      <c r="X70" s="124" cm="1">
        <f t="array" ref="X70">AVERAGE(($H70:$K70)/4,$L70,$M70,$N70,$O70,$P70,$Q70,$R70,$S70,$T70,$U70)</f>
        <v>0.875</v>
      </c>
      <c r="Y70" s="124" cm="1">
        <f t="array" ref="Y70">AVERAGE(($H70:$K70)/4,$L70,$M70,$N70,$O70,$P70,$Q70,$R70,$S70,$T70,$U70)</f>
        <v>0.875</v>
      </c>
      <c r="Z70" s="124" cm="1">
        <f t="array" ref="Z70">AVERAGE(($H70:$K70)/4,$L70,$M70,$N70,$O70,$P70,$Q70,$R70,$S70,$T70,$U70)</f>
        <v>0.875</v>
      </c>
      <c r="AA70" s="124" cm="1">
        <f t="array" ref="AA70">AVERAGE(($H70:$K70)/4,$L70,$M70,$N70,$O70,$P70,$Q70,$R70,$S70,$T70,$U70)</f>
        <v>0.875</v>
      </c>
      <c r="AB70" s="39" t="s">
        <v>260</v>
      </c>
      <c r="AC70" s="174" t="s">
        <v>1163</v>
      </c>
    </row>
    <row r="71" spans="1:29" ht="30" x14ac:dyDescent="0.25">
      <c r="B71" s="38"/>
      <c r="C71" s="38" t="s">
        <v>379</v>
      </c>
      <c r="D71" s="10" t="s">
        <v>380</v>
      </c>
      <c r="E71" s="10" t="s">
        <v>288</v>
      </c>
      <c r="F71" s="126" t="s">
        <v>0</v>
      </c>
      <c r="G71" s="129" t="s">
        <v>1080</v>
      </c>
      <c r="H71" s="129">
        <v>0</v>
      </c>
      <c r="I71" s="129">
        <v>0</v>
      </c>
      <c r="J71" s="129">
        <v>0</v>
      </c>
      <c r="K71" s="129">
        <v>2</v>
      </c>
      <c r="L71" s="153">
        <v>0</v>
      </c>
      <c r="M71" s="153">
        <v>0</v>
      </c>
      <c r="N71" s="153">
        <v>0</v>
      </c>
      <c r="O71" s="153">
        <v>2</v>
      </c>
      <c r="P71" s="124">
        <v>0</v>
      </c>
      <c r="Q71" s="129">
        <v>0</v>
      </c>
      <c r="R71" s="129">
        <v>1</v>
      </c>
      <c r="S71" s="124">
        <v>3</v>
      </c>
      <c r="T71" s="124">
        <v>1</v>
      </c>
      <c r="U71" s="124">
        <v>0</v>
      </c>
      <c r="V71" s="124" cm="1">
        <f t="array" ref="V71">AVERAGE(($H71:$K71)/4,$L71,$M71,$N71,$O71,$P71,$Q71,$R71,$S71,$T71,$U71)</f>
        <v>0.5357142857142857</v>
      </c>
      <c r="W71" s="124" cm="1">
        <f t="array" ref="W71">AVERAGE(($H71:$K71)/4,$L71,$M71,$N71,$O71,$P71,$Q71,$R71,$S71,$T71,$U71)</f>
        <v>0.5357142857142857</v>
      </c>
      <c r="X71" s="124" cm="1">
        <f t="array" ref="X71">AVERAGE(($H71:$K71)/4,$L71,$M71,$N71,$O71,$P71,$Q71,$R71,$S71,$T71,$U71)</f>
        <v>0.5357142857142857</v>
      </c>
      <c r="Y71" s="124" cm="1">
        <f t="array" ref="Y71">AVERAGE(($H71:$K71)/4,$L71,$M71,$N71,$O71,$P71,$Q71,$R71,$S71,$T71,$U71)</f>
        <v>0.5357142857142857</v>
      </c>
      <c r="Z71" s="124" cm="1">
        <f t="array" ref="Z71">AVERAGE(($H71:$K71)/4,$L71,$M71,$N71,$O71,$P71,$Q71,$R71,$S71,$T71,$U71)</f>
        <v>0.5357142857142857</v>
      </c>
      <c r="AA71" s="124" cm="1">
        <f t="array" ref="AA71">AVERAGE(($H71:$K71)/4,$L71,$M71,$N71,$O71,$P71,$Q71,$R71,$S71,$T71,$U71)</f>
        <v>0.5357142857142857</v>
      </c>
      <c r="AB71" s="39" t="s">
        <v>260</v>
      </c>
      <c r="AC71" s="174" t="s">
        <v>1163</v>
      </c>
    </row>
    <row r="72" spans="1:29" ht="30" x14ac:dyDescent="0.25">
      <c r="A72" s="8" t="s">
        <v>256</v>
      </c>
      <c r="B72" s="38" t="s">
        <v>381</v>
      </c>
      <c r="C72" s="38" t="s">
        <v>382</v>
      </c>
      <c r="D72" s="38" t="s">
        <v>383</v>
      </c>
      <c r="E72" s="12" t="s">
        <v>291</v>
      </c>
      <c r="F72" s="126" t="s">
        <v>1</v>
      </c>
      <c r="G72" s="129" t="s">
        <v>1080</v>
      </c>
      <c r="H72" s="129" t="s">
        <v>1080</v>
      </c>
      <c r="I72" s="129" t="s">
        <v>1080</v>
      </c>
      <c r="J72" s="129" t="s">
        <v>1080</v>
      </c>
      <c r="K72" s="129" t="s">
        <v>1080</v>
      </c>
      <c r="L72" s="129" t="s">
        <v>1080</v>
      </c>
      <c r="M72" s="129" t="s">
        <v>1080</v>
      </c>
      <c r="N72" s="129" t="s">
        <v>1080</v>
      </c>
      <c r="O72" s="129" t="s">
        <v>1080</v>
      </c>
      <c r="P72" s="129" t="s">
        <v>1080</v>
      </c>
      <c r="Q72" s="129" t="s">
        <v>1080</v>
      </c>
      <c r="R72" s="129" t="s">
        <v>1080</v>
      </c>
      <c r="S72" s="129" t="s">
        <v>1080</v>
      </c>
      <c r="T72" s="129" t="s">
        <v>1080</v>
      </c>
      <c r="U72" s="129" t="s">
        <v>1080</v>
      </c>
      <c r="V72" s="129" t="s">
        <v>1080</v>
      </c>
      <c r="W72" s="129" t="s">
        <v>1080</v>
      </c>
      <c r="X72" s="129" t="s">
        <v>1080</v>
      </c>
      <c r="Y72" s="129" t="s">
        <v>1080</v>
      </c>
      <c r="Z72" s="129" t="s">
        <v>1080</v>
      </c>
      <c r="AA72" s="129" t="s">
        <v>1080</v>
      </c>
      <c r="AB72" s="39" t="s">
        <v>260</v>
      </c>
      <c r="AC72" s="174" t="s">
        <v>1164</v>
      </c>
    </row>
    <row r="73" spans="1:29" ht="30" x14ac:dyDescent="0.25">
      <c r="B73" s="38"/>
      <c r="C73" s="38"/>
      <c r="D73" s="10" t="s">
        <v>384</v>
      </c>
      <c r="E73" s="12" t="s">
        <v>293</v>
      </c>
      <c r="F73" s="126" t="s">
        <v>1</v>
      </c>
      <c r="G73" s="129" t="s">
        <v>1080</v>
      </c>
      <c r="H73" s="129" t="s">
        <v>1080</v>
      </c>
      <c r="I73" s="129" t="s">
        <v>1080</v>
      </c>
      <c r="J73" s="129" t="s">
        <v>1080</v>
      </c>
      <c r="K73" s="129" t="s">
        <v>1080</v>
      </c>
      <c r="L73" s="129" t="s">
        <v>1080</v>
      </c>
      <c r="M73" s="129" t="s">
        <v>1080</v>
      </c>
      <c r="N73" s="129" t="s">
        <v>1080</v>
      </c>
      <c r="O73" s="129" t="s">
        <v>1080</v>
      </c>
      <c r="P73" s="129" t="s">
        <v>1080</v>
      </c>
      <c r="Q73" s="129" t="s">
        <v>1080</v>
      </c>
      <c r="R73" s="129" t="s">
        <v>1080</v>
      </c>
      <c r="S73" s="129" t="s">
        <v>1080</v>
      </c>
      <c r="T73" s="129" t="s">
        <v>1080</v>
      </c>
      <c r="U73" s="129" t="s">
        <v>1080</v>
      </c>
      <c r="V73" s="129" t="s">
        <v>1080</v>
      </c>
      <c r="W73" s="129" t="s">
        <v>1080</v>
      </c>
      <c r="X73" s="129" t="s">
        <v>1080</v>
      </c>
      <c r="Y73" s="129" t="s">
        <v>1080</v>
      </c>
      <c r="Z73" s="129" t="s">
        <v>1080</v>
      </c>
      <c r="AA73" s="129" t="s">
        <v>1080</v>
      </c>
      <c r="AB73" s="39" t="s">
        <v>260</v>
      </c>
      <c r="AC73" s="174" t="s">
        <v>1164</v>
      </c>
    </row>
    <row r="74" spans="1:29" ht="30" x14ac:dyDescent="0.25">
      <c r="B74" s="38"/>
      <c r="C74" s="38"/>
      <c r="D74" s="10" t="s">
        <v>385</v>
      </c>
      <c r="E74" s="12" t="s">
        <v>295</v>
      </c>
      <c r="F74" s="126" t="s">
        <v>1</v>
      </c>
      <c r="G74" s="129" t="s">
        <v>1080</v>
      </c>
      <c r="H74" s="129" t="s">
        <v>1080</v>
      </c>
      <c r="I74" s="129" t="s">
        <v>1080</v>
      </c>
      <c r="J74" s="129" t="s">
        <v>1080</v>
      </c>
      <c r="K74" s="129" t="s">
        <v>1080</v>
      </c>
      <c r="L74" s="129" t="s">
        <v>1080</v>
      </c>
      <c r="M74" s="129" t="s">
        <v>1080</v>
      </c>
      <c r="N74" s="129" t="s">
        <v>1080</v>
      </c>
      <c r="O74" s="129" t="s">
        <v>1080</v>
      </c>
      <c r="P74" s="129" t="s">
        <v>1080</v>
      </c>
      <c r="Q74" s="129" t="s">
        <v>1080</v>
      </c>
      <c r="R74" s="129" t="s">
        <v>1080</v>
      </c>
      <c r="S74" s="129" t="s">
        <v>1080</v>
      </c>
      <c r="T74" s="129" t="s">
        <v>1080</v>
      </c>
      <c r="U74" s="129" t="s">
        <v>1080</v>
      </c>
      <c r="V74" s="129" t="s">
        <v>1080</v>
      </c>
      <c r="W74" s="129" t="s">
        <v>1080</v>
      </c>
      <c r="X74" s="129" t="s">
        <v>1080</v>
      </c>
      <c r="Y74" s="129" t="s">
        <v>1080</v>
      </c>
      <c r="Z74" s="129" t="s">
        <v>1080</v>
      </c>
      <c r="AA74" s="129" t="s">
        <v>1080</v>
      </c>
      <c r="AB74" s="39" t="s">
        <v>260</v>
      </c>
      <c r="AC74" s="174" t="s">
        <v>1164</v>
      </c>
    </row>
    <row r="75" spans="1:29" ht="30" x14ac:dyDescent="0.25">
      <c r="B75" s="38"/>
      <c r="C75" s="38"/>
      <c r="D75" s="10" t="s">
        <v>386</v>
      </c>
      <c r="E75" s="12" t="s">
        <v>297</v>
      </c>
      <c r="F75" s="126" t="s">
        <v>1</v>
      </c>
      <c r="G75" s="129" t="s">
        <v>1080</v>
      </c>
      <c r="H75" s="129" t="s">
        <v>1080</v>
      </c>
      <c r="I75" s="129" t="s">
        <v>1080</v>
      </c>
      <c r="J75" s="129" t="s">
        <v>1080</v>
      </c>
      <c r="K75" s="129" t="s">
        <v>1080</v>
      </c>
      <c r="L75" s="129" t="s">
        <v>1080</v>
      </c>
      <c r="M75" s="129" t="s">
        <v>1080</v>
      </c>
      <c r="N75" s="129" t="s">
        <v>1080</v>
      </c>
      <c r="O75" s="129" t="s">
        <v>1080</v>
      </c>
      <c r="P75" s="129" t="s">
        <v>1080</v>
      </c>
      <c r="Q75" s="129" t="s">
        <v>1080</v>
      </c>
      <c r="R75" s="129" t="s">
        <v>1080</v>
      </c>
      <c r="S75" s="129" t="s">
        <v>1080</v>
      </c>
      <c r="T75" s="129" t="s">
        <v>1080</v>
      </c>
      <c r="U75" s="129" t="s">
        <v>1080</v>
      </c>
      <c r="V75" s="129" t="s">
        <v>1080</v>
      </c>
      <c r="W75" s="129" t="s">
        <v>1080</v>
      </c>
      <c r="X75" s="129" t="s">
        <v>1080</v>
      </c>
      <c r="Y75" s="129" t="s">
        <v>1080</v>
      </c>
      <c r="Z75" s="129" t="s">
        <v>1080</v>
      </c>
      <c r="AA75" s="129" t="s">
        <v>1080</v>
      </c>
      <c r="AB75" s="39" t="s">
        <v>260</v>
      </c>
      <c r="AC75" s="174" t="s">
        <v>1164</v>
      </c>
    </row>
    <row r="76" spans="1:29" ht="30" x14ac:dyDescent="0.25">
      <c r="B76" s="38"/>
      <c r="C76" s="38"/>
      <c r="D76" s="10" t="s">
        <v>387</v>
      </c>
      <c r="E76" s="40" t="s">
        <v>299</v>
      </c>
      <c r="F76" s="126" t="s">
        <v>1</v>
      </c>
      <c r="G76" s="129" t="s">
        <v>1080</v>
      </c>
      <c r="H76" s="129" t="s">
        <v>1080</v>
      </c>
      <c r="I76" s="129" t="s">
        <v>1080</v>
      </c>
      <c r="J76" s="129" t="s">
        <v>1080</v>
      </c>
      <c r="K76" s="129" t="s">
        <v>1080</v>
      </c>
      <c r="L76" s="129" t="s">
        <v>1080</v>
      </c>
      <c r="M76" s="129" t="s">
        <v>1080</v>
      </c>
      <c r="N76" s="129" t="s">
        <v>1080</v>
      </c>
      <c r="O76" s="129" t="s">
        <v>1080</v>
      </c>
      <c r="P76" s="129" t="s">
        <v>1080</v>
      </c>
      <c r="Q76" s="129" t="s">
        <v>1080</v>
      </c>
      <c r="R76" s="129" t="s">
        <v>1080</v>
      </c>
      <c r="S76" s="129" t="s">
        <v>1080</v>
      </c>
      <c r="T76" s="129" t="s">
        <v>1080</v>
      </c>
      <c r="U76" s="129" t="s">
        <v>1080</v>
      </c>
      <c r="V76" s="129" t="s">
        <v>1080</v>
      </c>
      <c r="W76" s="129" t="s">
        <v>1080</v>
      </c>
      <c r="X76" s="129" t="s">
        <v>1080</v>
      </c>
      <c r="Y76" s="129" t="s">
        <v>1080</v>
      </c>
      <c r="Z76" s="129" t="s">
        <v>1080</v>
      </c>
      <c r="AA76" s="129" t="s">
        <v>1080</v>
      </c>
      <c r="AB76" s="39" t="s">
        <v>260</v>
      </c>
      <c r="AC76" s="174" t="s">
        <v>1164</v>
      </c>
    </row>
    <row r="77" spans="1:29" ht="30" x14ac:dyDescent="0.25">
      <c r="B77" s="38"/>
      <c r="C77" s="38" t="s">
        <v>388</v>
      </c>
      <c r="D77" s="10" t="s">
        <v>389</v>
      </c>
      <c r="E77" s="40" t="s">
        <v>390</v>
      </c>
      <c r="F77" s="126" t="s">
        <v>1</v>
      </c>
      <c r="G77" s="129" t="s">
        <v>1080</v>
      </c>
      <c r="H77" s="129" t="s">
        <v>1080</v>
      </c>
      <c r="I77" s="129" t="s">
        <v>1080</v>
      </c>
      <c r="J77" s="129" t="s">
        <v>1080</v>
      </c>
      <c r="K77" s="129" t="s">
        <v>1080</v>
      </c>
      <c r="L77" s="129" t="s">
        <v>1080</v>
      </c>
      <c r="M77" s="129" t="s">
        <v>1080</v>
      </c>
      <c r="N77" s="129" t="s">
        <v>1080</v>
      </c>
      <c r="O77" s="129" t="s">
        <v>1080</v>
      </c>
      <c r="P77" s="129" t="s">
        <v>1080</v>
      </c>
      <c r="Q77" s="129" t="s">
        <v>1080</v>
      </c>
      <c r="R77" s="129" t="s">
        <v>1080</v>
      </c>
      <c r="S77" s="129" t="s">
        <v>1080</v>
      </c>
      <c r="T77" s="129" t="s">
        <v>1080</v>
      </c>
      <c r="U77" s="129" t="s">
        <v>1080</v>
      </c>
      <c r="V77" s="129" t="s">
        <v>1080</v>
      </c>
      <c r="W77" s="129" t="s">
        <v>1080</v>
      </c>
      <c r="X77" s="129" t="s">
        <v>1080</v>
      </c>
      <c r="Y77" s="129" t="s">
        <v>1080</v>
      </c>
      <c r="Z77" s="129" t="s">
        <v>1080</v>
      </c>
      <c r="AA77" s="129" t="s">
        <v>1080</v>
      </c>
      <c r="AB77" s="39" t="s">
        <v>260</v>
      </c>
      <c r="AC77" s="174" t="s">
        <v>1164</v>
      </c>
    </row>
    <row r="78" spans="1:29" ht="30" x14ac:dyDescent="0.25">
      <c r="B78" s="38"/>
      <c r="C78" s="38"/>
      <c r="D78" s="10" t="s">
        <v>391</v>
      </c>
      <c r="E78" s="40" t="s">
        <v>392</v>
      </c>
      <c r="F78" s="126" t="s">
        <v>1</v>
      </c>
      <c r="G78" s="129" t="s">
        <v>1080</v>
      </c>
      <c r="H78" s="129" t="s">
        <v>1080</v>
      </c>
      <c r="I78" s="129" t="s">
        <v>1080</v>
      </c>
      <c r="J78" s="129" t="s">
        <v>1080</v>
      </c>
      <c r="K78" s="129" t="s">
        <v>1080</v>
      </c>
      <c r="L78" s="129" t="s">
        <v>1080</v>
      </c>
      <c r="M78" s="129" t="s">
        <v>1080</v>
      </c>
      <c r="N78" s="129" t="s">
        <v>1080</v>
      </c>
      <c r="O78" s="129" t="s">
        <v>1080</v>
      </c>
      <c r="P78" s="129" t="s">
        <v>1080</v>
      </c>
      <c r="Q78" s="129" t="s">
        <v>1080</v>
      </c>
      <c r="R78" s="129" t="s">
        <v>1080</v>
      </c>
      <c r="S78" s="129" t="s">
        <v>1080</v>
      </c>
      <c r="T78" s="129" t="s">
        <v>1080</v>
      </c>
      <c r="U78" s="129" t="s">
        <v>1080</v>
      </c>
      <c r="V78" s="129" t="s">
        <v>1080</v>
      </c>
      <c r="W78" s="129" t="s">
        <v>1080</v>
      </c>
      <c r="X78" s="129" t="s">
        <v>1080</v>
      </c>
      <c r="Y78" s="129" t="s">
        <v>1080</v>
      </c>
      <c r="Z78" s="129" t="s">
        <v>1080</v>
      </c>
      <c r="AA78" s="129" t="s">
        <v>1080</v>
      </c>
      <c r="AB78" s="39" t="s">
        <v>260</v>
      </c>
      <c r="AC78" s="174" t="s">
        <v>1164</v>
      </c>
    </row>
    <row r="79" spans="1:29" ht="30" x14ac:dyDescent="0.25">
      <c r="B79" s="38"/>
      <c r="C79" s="38"/>
      <c r="D79" s="10" t="s">
        <v>393</v>
      </c>
      <c r="E79" s="12" t="s">
        <v>394</v>
      </c>
      <c r="F79" s="126" t="s">
        <v>1</v>
      </c>
      <c r="G79" s="129" t="s">
        <v>1080</v>
      </c>
      <c r="H79" s="129" t="s">
        <v>1080</v>
      </c>
      <c r="I79" s="129" t="s">
        <v>1080</v>
      </c>
      <c r="J79" s="129" t="s">
        <v>1080</v>
      </c>
      <c r="K79" s="129" t="s">
        <v>1080</v>
      </c>
      <c r="L79" s="129" t="s">
        <v>1080</v>
      </c>
      <c r="M79" s="129" t="s">
        <v>1080</v>
      </c>
      <c r="N79" s="129" t="s">
        <v>1080</v>
      </c>
      <c r="O79" s="129" t="s">
        <v>1080</v>
      </c>
      <c r="P79" s="129" t="s">
        <v>1080</v>
      </c>
      <c r="Q79" s="129" t="s">
        <v>1080</v>
      </c>
      <c r="R79" s="129" t="s">
        <v>1080</v>
      </c>
      <c r="S79" s="129" t="s">
        <v>1080</v>
      </c>
      <c r="T79" s="129" t="s">
        <v>1080</v>
      </c>
      <c r="U79" s="129" t="s">
        <v>1080</v>
      </c>
      <c r="V79" s="129" t="s">
        <v>1080</v>
      </c>
      <c r="W79" s="129" t="s">
        <v>1080</v>
      </c>
      <c r="X79" s="129" t="s">
        <v>1080</v>
      </c>
      <c r="Y79" s="129" t="s">
        <v>1080</v>
      </c>
      <c r="Z79" s="129" t="s">
        <v>1080</v>
      </c>
      <c r="AA79" s="129" t="s">
        <v>1080</v>
      </c>
      <c r="AB79" s="39" t="s">
        <v>260</v>
      </c>
      <c r="AC79" s="174" t="s">
        <v>1164</v>
      </c>
    </row>
    <row r="80" spans="1:29" ht="30" x14ac:dyDescent="0.25">
      <c r="B80" s="38"/>
      <c r="C80" s="38"/>
      <c r="D80" s="10" t="s">
        <v>395</v>
      </c>
      <c r="E80" s="12" t="s">
        <v>310</v>
      </c>
      <c r="F80" s="126" t="s">
        <v>1</v>
      </c>
      <c r="G80" s="129" t="s">
        <v>1080</v>
      </c>
      <c r="H80" s="129" t="s">
        <v>1080</v>
      </c>
      <c r="I80" s="129" t="s">
        <v>1080</v>
      </c>
      <c r="J80" s="129" t="s">
        <v>1080</v>
      </c>
      <c r="K80" s="129" t="s">
        <v>1080</v>
      </c>
      <c r="L80" s="129" t="s">
        <v>1080</v>
      </c>
      <c r="M80" s="129" t="s">
        <v>1080</v>
      </c>
      <c r="N80" s="129" t="s">
        <v>1080</v>
      </c>
      <c r="O80" s="129" t="s">
        <v>1080</v>
      </c>
      <c r="P80" s="129" t="s">
        <v>1080</v>
      </c>
      <c r="Q80" s="129" t="s">
        <v>1080</v>
      </c>
      <c r="R80" s="129" t="s">
        <v>1080</v>
      </c>
      <c r="S80" s="129" t="s">
        <v>1080</v>
      </c>
      <c r="T80" s="129" t="s">
        <v>1080</v>
      </c>
      <c r="U80" s="129" t="s">
        <v>1080</v>
      </c>
      <c r="V80" s="129" t="s">
        <v>1080</v>
      </c>
      <c r="W80" s="129" t="s">
        <v>1080</v>
      </c>
      <c r="X80" s="129" t="s">
        <v>1080</v>
      </c>
      <c r="Y80" s="129" t="s">
        <v>1080</v>
      </c>
      <c r="Z80" s="129" t="s">
        <v>1080</v>
      </c>
      <c r="AA80" s="129" t="s">
        <v>1080</v>
      </c>
      <c r="AB80" s="39" t="s">
        <v>260</v>
      </c>
      <c r="AC80" s="174" t="s">
        <v>1164</v>
      </c>
    </row>
    <row r="81" spans="2:29" ht="30" x14ac:dyDescent="0.25">
      <c r="B81" s="38"/>
      <c r="C81" s="38"/>
      <c r="D81" s="10" t="s">
        <v>396</v>
      </c>
      <c r="E81" s="12" t="s">
        <v>397</v>
      </c>
      <c r="F81" s="126" t="s">
        <v>1</v>
      </c>
      <c r="G81" s="129" t="s">
        <v>1080</v>
      </c>
      <c r="H81" s="129" t="s">
        <v>1080</v>
      </c>
      <c r="I81" s="129" t="s">
        <v>1080</v>
      </c>
      <c r="J81" s="129" t="s">
        <v>1080</v>
      </c>
      <c r="K81" s="129" t="s">
        <v>1080</v>
      </c>
      <c r="L81" s="129" t="s">
        <v>1080</v>
      </c>
      <c r="M81" s="129" t="s">
        <v>1080</v>
      </c>
      <c r="N81" s="129" t="s">
        <v>1080</v>
      </c>
      <c r="O81" s="129" t="s">
        <v>1080</v>
      </c>
      <c r="P81" s="129" t="s">
        <v>1080</v>
      </c>
      <c r="Q81" s="129" t="s">
        <v>1080</v>
      </c>
      <c r="R81" s="129" t="s">
        <v>1080</v>
      </c>
      <c r="S81" s="129" t="s">
        <v>1080</v>
      </c>
      <c r="T81" s="129" t="s">
        <v>1080</v>
      </c>
      <c r="U81" s="129" t="s">
        <v>1080</v>
      </c>
      <c r="V81" s="129" t="s">
        <v>1080</v>
      </c>
      <c r="W81" s="129" t="s">
        <v>1080</v>
      </c>
      <c r="X81" s="129" t="s">
        <v>1080</v>
      </c>
      <c r="Y81" s="129" t="s">
        <v>1080</v>
      </c>
      <c r="Z81" s="129" t="s">
        <v>1080</v>
      </c>
      <c r="AA81" s="129" t="s">
        <v>1080</v>
      </c>
      <c r="AB81" s="39" t="s">
        <v>260</v>
      </c>
      <c r="AC81" s="174" t="s">
        <v>1164</v>
      </c>
    </row>
    <row r="82" spans="2:29" ht="30" x14ac:dyDescent="0.25">
      <c r="B82" s="38"/>
      <c r="C82" s="38"/>
      <c r="D82" s="10" t="s">
        <v>398</v>
      </c>
      <c r="E82" s="12" t="s">
        <v>399</v>
      </c>
      <c r="F82" s="126" t="s">
        <v>1</v>
      </c>
      <c r="G82" s="129" t="s">
        <v>1080</v>
      </c>
      <c r="H82" s="129" t="s">
        <v>1080</v>
      </c>
      <c r="I82" s="129" t="s">
        <v>1080</v>
      </c>
      <c r="J82" s="129" t="s">
        <v>1080</v>
      </c>
      <c r="K82" s="129" t="s">
        <v>1080</v>
      </c>
      <c r="L82" s="129" t="s">
        <v>1080</v>
      </c>
      <c r="M82" s="129" t="s">
        <v>1080</v>
      </c>
      <c r="N82" s="129" t="s">
        <v>1080</v>
      </c>
      <c r="O82" s="129" t="s">
        <v>1080</v>
      </c>
      <c r="P82" s="129" t="s">
        <v>1080</v>
      </c>
      <c r="Q82" s="129" t="s">
        <v>1080</v>
      </c>
      <c r="R82" s="129" t="s">
        <v>1080</v>
      </c>
      <c r="S82" s="129" t="s">
        <v>1080</v>
      </c>
      <c r="T82" s="129" t="s">
        <v>1080</v>
      </c>
      <c r="U82" s="129" t="s">
        <v>1080</v>
      </c>
      <c r="V82" s="129" t="s">
        <v>1080</v>
      </c>
      <c r="W82" s="129" t="s">
        <v>1080</v>
      </c>
      <c r="X82" s="129" t="s">
        <v>1080</v>
      </c>
      <c r="Y82" s="129" t="s">
        <v>1080</v>
      </c>
      <c r="Z82" s="129" t="s">
        <v>1080</v>
      </c>
      <c r="AA82" s="129" t="s">
        <v>1080</v>
      </c>
      <c r="AB82" s="39" t="s">
        <v>260</v>
      </c>
      <c r="AC82" s="174" t="s">
        <v>1164</v>
      </c>
    </row>
    <row r="83" spans="2:29" ht="30" x14ac:dyDescent="0.25">
      <c r="B83" s="38"/>
      <c r="C83" s="38"/>
      <c r="D83" s="10" t="s">
        <v>400</v>
      </c>
      <c r="E83" s="12" t="s">
        <v>401</v>
      </c>
      <c r="F83" s="126" t="s">
        <v>1</v>
      </c>
      <c r="G83" s="129" t="s">
        <v>1080</v>
      </c>
      <c r="H83" s="129" t="s">
        <v>1080</v>
      </c>
      <c r="I83" s="129" t="s">
        <v>1080</v>
      </c>
      <c r="J83" s="129" t="s">
        <v>1080</v>
      </c>
      <c r="K83" s="129" t="s">
        <v>1080</v>
      </c>
      <c r="L83" s="129" t="s">
        <v>1080</v>
      </c>
      <c r="M83" s="129" t="s">
        <v>1080</v>
      </c>
      <c r="N83" s="129" t="s">
        <v>1080</v>
      </c>
      <c r="O83" s="129" t="s">
        <v>1080</v>
      </c>
      <c r="P83" s="129" t="s">
        <v>1080</v>
      </c>
      <c r="Q83" s="129" t="s">
        <v>1080</v>
      </c>
      <c r="R83" s="129" t="s">
        <v>1080</v>
      </c>
      <c r="S83" s="129" t="s">
        <v>1080</v>
      </c>
      <c r="T83" s="129" t="s">
        <v>1080</v>
      </c>
      <c r="U83" s="129" t="s">
        <v>1080</v>
      </c>
      <c r="V83" s="129" t="s">
        <v>1080</v>
      </c>
      <c r="W83" s="129" t="s">
        <v>1080</v>
      </c>
      <c r="X83" s="129" t="s">
        <v>1080</v>
      </c>
      <c r="Y83" s="129" t="s">
        <v>1080</v>
      </c>
      <c r="Z83" s="129" t="s">
        <v>1080</v>
      </c>
      <c r="AA83" s="129" t="s">
        <v>1080</v>
      </c>
      <c r="AB83" s="39" t="s">
        <v>260</v>
      </c>
      <c r="AC83" s="174" t="s">
        <v>1164</v>
      </c>
    </row>
    <row r="84" spans="2:29" ht="30" x14ac:dyDescent="0.25">
      <c r="B84" s="38"/>
      <c r="C84" s="38"/>
      <c r="D84" s="10" t="s">
        <v>402</v>
      </c>
      <c r="E84" s="12" t="s">
        <v>306</v>
      </c>
      <c r="F84" s="126" t="s">
        <v>1</v>
      </c>
      <c r="G84" s="129" t="s">
        <v>1080</v>
      </c>
      <c r="H84" s="129" t="s">
        <v>1080</v>
      </c>
      <c r="I84" s="129" t="s">
        <v>1080</v>
      </c>
      <c r="J84" s="129" t="s">
        <v>1080</v>
      </c>
      <c r="K84" s="129" t="s">
        <v>1080</v>
      </c>
      <c r="L84" s="129" t="s">
        <v>1080</v>
      </c>
      <c r="M84" s="129" t="s">
        <v>1080</v>
      </c>
      <c r="N84" s="129" t="s">
        <v>1080</v>
      </c>
      <c r="O84" s="129" t="s">
        <v>1080</v>
      </c>
      <c r="P84" s="129" t="s">
        <v>1080</v>
      </c>
      <c r="Q84" s="129" t="s">
        <v>1080</v>
      </c>
      <c r="R84" s="129" t="s">
        <v>1080</v>
      </c>
      <c r="S84" s="129" t="s">
        <v>1080</v>
      </c>
      <c r="T84" s="129" t="s">
        <v>1080</v>
      </c>
      <c r="U84" s="129" t="s">
        <v>1080</v>
      </c>
      <c r="V84" s="129" t="s">
        <v>1080</v>
      </c>
      <c r="W84" s="129" t="s">
        <v>1080</v>
      </c>
      <c r="X84" s="129" t="s">
        <v>1080</v>
      </c>
      <c r="Y84" s="129" t="s">
        <v>1080</v>
      </c>
      <c r="Z84" s="129" t="s">
        <v>1080</v>
      </c>
      <c r="AA84" s="129" t="s">
        <v>1080</v>
      </c>
      <c r="AB84" s="39" t="s">
        <v>260</v>
      </c>
      <c r="AC84" s="174" t="s">
        <v>1164</v>
      </c>
    </row>
    <row r="85" spans="2:29" ht="30" x14ac:dyDescent="0.25">
      <c r="B85" s="38"/>
      <c r="C85" s="38"/>
      <c r="D85" s="36" t="s">
        <v>403</v>
      </c>
      <c r="E85" s="12" t="s">
        <v>404</v>
      </c>
      <c r="F85" s="126" t="s">
        <v>1</v>
      </c>
      <c r="G85" s="129" t="s">
        <v>1080</v>
      </c>
      <c r="H85" s="129" t="s">
        <v>1080</v>
      </c>
      <c r="I85" s="129" t="s">
        <v>1080</v>
      </c>
      <c r="J85" s="129" t="s">
        <v>1080</v>
      </c>
      <c r="K85" s="129" t="s">
        <v>1080</v>
      </c>
      <c r="L85" s="129" t="s">
        <v>1080</v>
      </c>
      <c r="M85" s="129" t="s">
        <v>1080</v>
      </c>
      <c r="N85" s="129" t="s">
        <v>1080</v>
      </c>
      <c r="O85" s="129" t="s">
        <v>1080</v>
      </c>
      <c r="P85" s="129" t="s">
        <v>1080</v>
      </c>
      <c r="Q85" s="129" t="s">
        <v>1080</v>
      </c>
      <c r="R85" s="129" t="s">
        <v>1080</v>
      </c>
      <c r="S85" s="129" t="s">
        <v>1080</v>
      </c>
      <c r="T85" s="129" t="s">
        <v>1080</v>
      </c>
      <c r="U85" s="129" t="s">
        <v>1080</v>
      </c>
      <c r="V85" s="129" t="s">
        <v>1080</v>
      </c>
      <c r="W85" s="129" t="s">
        <v>1080</v>
      </c>
      <c r="X85" s="129" t="s">
        <v>1080</v>
      </c>
      <c r="Y85" s="129" t="s">
        <v>1080</v>
      </c>
      <c r="Z85" s="129" t="s">
        <v>1080</v>
      </c>
      <c r="AA85" s="129" t="s">
        <v>1080</v>
      </c>
      <c r="AB85" s="39" t="s">
        <v>260</v>
      </c>
      <c r="AC85" s="174" t="s">
        <v>1164</v>
      </c>
    </row>
    <row r="86" spans="2:29" ht="30" x14ac:dyDescent="0.25">
      <c r="B86" s="38"/>
      <c r="C86" s="38"/>
      <c r="D86" s="10" t="s">
        <v>405</v>
      </c>
      <c r="E86" s="12" t="s">
        <v>406</v>
      </c>
      <c r="F86" s="126" t="s">
        <v>1</v>
      </c>
      <c r="G86" s="129" t="s">
        <v>1080</v>
      </c>
      <c r="H86" s="129" t="s">
        <v>1080</v>
      </c>
      <c r="I86" s="129" t="s">
        <v>1080</v>
      </c>
      <c r="J86" s="129" t="s">
        <v>1080</v>
      </c>
      <c r="K86" s="129" t="s">
        <v>1080</v>
      </c>
      <c r="L86" s="129" t="s">
        <v>1080</v>
      </c>
      <c r="M86" s="129" t="s">
        <v>1080</v>
      </c>
      <c r="N86" s="129" t="s">
        <v>1080</v>
      </c>
      <c r="O86" s="129" t="s">
        <v>1080</v>
      </c>
      <c r="P86" s="129" t="s">
        <v>1080</v>
      </c>
      <c r="Q86" s="129" t="s">
        <v>1080</v>
      </c>
      <c r="R86" s="129" t="s">
        <v>1080</v>
      </c>
      <c r="S86" s="129" t="s">
        <v>1080</v>
      </c>
      <c r="T86" s="129" t="s">
        <v>1080</v>
      </c>
      <c r="U86" s="129" t="s">
        <v>1080</v>
      </c>
      <c r="V86" s="129" t="s">
        <v>1080</v>
      </c>
      <c r="W86" s="129" t="s">
        <v>1080</v>
      </c>
      <c r="X86" s="129" t="s">
        <v>1080</v>
      </c>
      <c r="Y86" s="129" t="s">
        <v>1080</v>
      </c>
      <c r="Z86" s="129" t="s">
        <v>1080</v>
      </c>
      <c r="AA86" s="129" t="s">
        <v>1080</v>
      </c>
      <c r="AB86" s="39" t="s">
        <v>260</v>
      </c>
      <c r="AC86" s="174" t="s">
        <v>1164</v>
      </c>
    </row>
    <row r="87" spans="2:29" ht="30" x14ac:dyDescent="0.25">
      <c r="B87" s="38"/>
      <c r="C87" s="38"/>
      <c r="D87" s="10" t="s">
        <v>407</v>
      </c>
      <c r="E87" s="12" t="s">
        <v>408</v>
      </c>
      <c r="F87" s="126" t="s">
        <v>1</v>
      </c>
      <c r="G87" s="129" t="s">
        <v>1080</v>
      </c>
      <c r="H87" s="129" t="s">
        <v>1080</v>
      </c>
      <c r="I87" s="129" t="s">
        <v>1080</v>
      </c>
      <c r="J87" s="129" t="s">
        <v>1080</v>
      </c>
      <c r="K87" s="129" t="s">
        <v>1080</v>
      </c>
      <c r="L87" s="129" t="s">
        <v>1080</v>
      </c>
      <c r="M87" s="129" t="s">
        <v>1080</v>
      </c>
      <c r="N87" s="129" t="s">
        <v>1080</v>
      </c>
      <c r="O87" s="129" t="s">
        <v>1080</v>
      </c>
      <c r="P87" s="129" t="s">
        <v>1080</v>
      </c>
      <c r="Q87" s="129" t="s">
        <v>1080</v>
      </c>
      <c r="R87" s="129" t="s">
        <v>1080</v>
      </c>
      <c r="S87" s="129" t="s">
        <v>1080</v>
      </c>
      <c r="T87" s="129" t="s">
        <v>1080</v>
      </c>
      <c r="U87" s="129" t="s">
        <v>1080</v>
      </c>
      <c r="V87" s="129" t="s">
        <v>1080</v>
      </c>
      <c r="W87" s="129" t="s">
        <v>1080</v>
      </c>
      <c r="X87" s="129" t="s">
        <v>1080</v>
      </c>
      <c r="Y87" s="129" t="s">
        <v>1080</v>
      </c>
      <c r="Z87" s="129" t="s">
        <v>1080</v>
      </c>
      <c r="AA87" s="129" t="s">
        <v>1080</v>
      </c>
      <c r="AB87" s="39" t="s">
        <v>260</v>
      </c>
      <c r="AC87" s="174" t="s">
        <v>1164</v>
      </c>
    </row>
    <row r="88" spans="2:29" ht="30" x14ac:dyDescent="0.25">
      <c r="B88" s="38"/>
      <c r="C88" s="38"/>
      <c r="D88" s="10" t="s">
        <v>409</v>
      </c>
      <c r="E88" s="12" t="s">
        <v>410</v>
      </c>
      <c r="F88" s="126" t="s">
        <v>1</v>
      </c>
      <c r="G88" s="129" t="s">
        <v>1080</v>
      </c>
      <c r="H88" s="129" t="s">
        <v>1080</v>
      </c>
      <c r="I88" s="129" t="s">
        <v>1080</v>
      </c>
      <c r="J88" s="129" t="s">
        <v>1080</v>
      </c>
      <c r="K88" s="129" t="s">
        <v>1080</v>
      </c>
      <c r="L88" s="129" t="s">
        <v>1080</v>
      </c>
      <c r="M88" s="129" t="s">
        <v>1080</v>
      </c>
      <c r="N88" s="129" t="s">
        <v>1080</v>
      </c>
      <c r="O88" s="129" t="s">
        <v>1080</v>
      </c>
      <c r="P88" s="129" t="s">
        <v>1080</v>
      </c>
      <c r="Q88" s="129" t="s">
        <v>1080</v>
      </c>
      <c r="R88" s="129" t="s">
        <v>1080</v>
      </c>
      <c r="S88" s="129" t="s">
        <v>1080</v>
      </c>
      <c r="T88" s="129" t="s">
        <v>1080</v>
      </c>
      <c r="U88" s="129" t="s">
        <v>1080</v>
      </c>
      <c r="V88" s="129" t="s">
        <v>1080</v>
      </c>
      <c r="W88" s="129" t="s">
        <v>1080</v>
      </c>
      <c r="X88" s="129" t="s">
        <v>1080</v>
      </c>
      <c r="Y88" s="129" t="s">
        <v>1080</v>
      </c>
      <c r="Z88" s="129" t="s">
        <v>1080</v>
      </c>
      <c r="AA88" s="129" t="s">
        <v>1080</v>
      </c>
      <c r="AB88" s="39" t="s">
        <v>260</v>
      </c>
      <c r="AC88" s="174" t="s">
        <v>1164</v>
      </c>
    </row>
    <row r="89" spans="2:29" ht="30" x14ac:dyDescent="0.25">
      <c r="B89" s="38"/>
      <c r="C89" s="38"/>
      <c r="D89" s="10" t="s">
        <v>411</v>
      </c>
      <c r="E89" s="12" t="s">
        <v>412</v>
      </c>
      <c r="F89" s="126" t="s">
        <v>1</v>
      </c>
      <c r="G89" s="129" t="s">
        <v>1080</v>
      </c>
      <c r="H89" s="129" t="s">
        <v>1080</v>
      </c>
      <c r="I89" s="129" t="s">
        <v>1080</v>
      </c>
      <c r="J89" s="129" t="s">
        <v>1080</v>
      </c>
      <c r="K89" s="129" t="s">
        <v>1080</v>
      </c>
      <c r="L89" s="129" t="s">
        <v>1080</v>
      </c>
      <c r="M89" s="129" t="s">
        <v>1080</v>
      </c>
      <c r="N89" s="129" t="s">
        <v>1080</v>
      </c>
      <c r="O89" s="129" t="s">
        <v>1080</v>
      </c>
      <c r="P89" s="129" t="s">
        <v>1080</v>
      </c>
      <c r="Q89" s="129" t="s">
        <v>1080</v>
      </c>
      <c r="R89" s="129" t="s">
        <v>1080</v>
      </c>
      <c r="S89" s="129" t="s">
        <v>1080</v>
      </c>
      <c r="T89" s="129" t="s">
        <v>1080</v>
      </c>
      <c r="U89" s="129" t="s">
        <v>1080</v>
      </c>
      <c r="V89" s="129" t="s">
        <v>1080</v>
      </c>
      <c r="W89" s="129" t="s">
        <v>1080</v>
      </c>
      <c r="X89" s="129" t="s">
        <v>1080</v>
      </c>
      <c r="Y89" s="129" t="s">
        <v>1080</v>
      </c>
      <c r="Z89" s="129" t="s">
        <v>1080</v>
      </c>
      <c r="AA89" s="129" t="s">
        <v>1080</v>
      </c>
      <c r="AB89" s="39" t="s">
        <v>260</v>
      </c>
      <c r="AC89" s="174" t="s">
        <v>1164</v>
      </c>
    </row>
    <row r="90" spans="2:29" ht="30" x14ac:dyDescent="0.25">
      <c r="B90" s="38"/>
      <c r="C90" s="38"/>
      <c r="D90" s="10" t="s">
        <v>413</v>
      </c>
      <c r="E90" s="12" t="s">
        <v>414</v>
      </c>
      <c r="F90" s="126" t="s">
        <v>1</v>
      </c>
      <c r="G90" s="129" t="s">
        <v>1080</v>
      </c>
      <c r="H90" s="129" t="s">
        <v>1080</v>
      </c>
      <c r="I90" s="129" t="s">
        <v>1080</v>
      </c>
      <c r="J90" s="129" t="s">
        <v>1080</v>
      </c>
      <c r="K90" s="129" t="s">
        <v>1080</v>
      </c>
      <c r="L90" s="129" t="s">
        <v>1080</v>
      </c>
      <c r="M90" s="129" t="s">
        <v>1080</v>
      </c>
      <c r="N90" s="129" t="s">
        <v>1080</v>
      </c>
      <c r="O90" s="129" t="s">
        <v>1080</v>
      </c>
      <c r="P90" s="129" t="s">
        <v>1080</v>
      </c>
      <c r="Q90" s="129" t="s">
        <v>1080</v>
      </c>
      <c r="R90" s="129" t="s">
        <v>1080</v>
      </c>
      <c r="S90" s="129" t="s">
        <v>1080</v>
      </c>
      <c r="T90" s="129" t="s">
        <v>1080</v>
      </c>
      <c r="U90" s="129" t="s">
        <v>1080</v>
      </c>
      <c r="V90" s="129" t="s">
        <v>1080</v>
      </c>
      <c r="W90" s="129" t="s">
        <v>1080</v>
      </c>
      <c r="X90" s="129" t="s">
        <v>1080</v>
      </c>
      <c r="Y90" s="129" t="s">
        <v>1080</v>
      </c>
      <c r="Z90" s="129" t="s">
        <v>1080</v>
      </c>
      <c r="AA90" s="129" t="s">
        <v>1080</v>
      </c>
      <c r="AB90" s="39" t="s">
        <v>260</v>
      </c>
      <c r="AC90" s="174" t="s">
        <v>1164</v>
      </c>
    </row>
    <row r="91" spans="2:29" ht="30" x14ac:dyDescent="0.25">
      <c r="B91" s="38"/>
      <c r="C91" s="38"/>
      <c r="D91" s="10" t="s">
        <v>415</v>
      </c>
      <c r="E91" s="12" t="s">
        <v>316</v>
      </c>
      <c r="F91" s="126" t="s">
        <v>1</v>
      </c>
      <c r="G91" s="129" t="s">
        <v>1080</v>
      </c>
      <c r="H91" s="129" t="s">
        <v>1080</v>
      </c>
      <c r="I91" s="129" t="s">
        <v>1080</v>
      </c>
      <c r="J91" s="129" t="s">
        <v>1080</v>
      </c>
      <c r="K91" s="129" t="s">
        <v>1080</v>
      </c>
      <c r="L91" s="129" t="s">
        <v>1080</v>
      </c>
      <c r="M91" s="129" t="s">
        <v>1080</v>
      </c>
      <c r="N91" s="129" t="s">
        <v>1080</v>
      </c>
      <c r="O91" s="129" t="s">
        <v>1080</v>
      </c>
      <c r="P91" s="129" t="s">
        <v>1080</v>
      </c>
      <c r="Q91" s="129" t="s">
        <v>1080</v>
      </c>
      <c r="R91" s="129" t="s">
        <v>1080</v>
      </c>
      <c r="S91" s="129" t="s">
        <v>1080</v>
      </c>
      <c r="T91" s="129" t="s">
        <v>1080</v>
      </c>
      <c r="U91" s="129" t="s">
        <v>1080</v>
      </c>
      <c r="V91" s="129" t="s">
        <v>1080</v>
      </c>
      <c r="W91" s="129" t="s">
        <v>1080</v>
      </c>
      <c r="X91" s="129" t="s">
        <v>1080</v>
      </c>
      <c r="Y91" s="129" t="s">
        <v>1080</v>
      </c>
      <c r="Z91" s="129" t="s">
        <v>1080</v>
      </c>
      <c r="AA91" s="129" t="s">
        <v>1080</v>
      </c>
      <c r="AB91" s="39" t="s">
        <v>260</v>
      </c>
      <c r="AC91" s="174" t="s">
        <v>1164</v>
      </c>
    </row>
    <row r="92" spans="2:29" ht="30" x14ac:dyDescent="0.25">
      <c r="B92" s="38"/>
      <c r="C92" s="38" t="s">
        <v>416</v>
      </c>
      <c r="D92" s="10" t="s">
        <v>417</v>
      </c>
      <c r="E92" s="10" t="s">
        <v>319</v>
      </c>
      <c r="F92" s="126" t="s">
        <v>1</v>
      </c>
      <c r="G92" s="129" t="s">
        <v>1080</v>
      </c>
      <c r="H92" s="129" t="s">
        <v>1080</v>
      </c>
      <c r="I92" s="129" t="s">
        <v>1080</v>
      </c>
      <c r="J92" s="129" t="s">
        <v>1080</v>
      </c>
      <c r="K92" s="129" t="s">
        <v>1080</v>
      </c>
      <c r="L92" s="129" t="s">
        <v>1080</v>
      </c>
      <c r="M92" s="129" t="s">
        <v>1080</v>
      </c>
      <c r="N92" s="129" t="s">
        <v>1080</v>
      </c>
      <c r="O92" s="129" t="s">
        <v>1080</v>
      </c>
      <c r="P92" s="129" t="s">
        <v>1080</v>
      </c>
      <c r="Q92" s="129" t="s">
        <v>1080</v>
      </c>
      <c r="R92" s="129" t="s">
        <v>1080</v>
      </c>
      <c r="S92" s="129" t="s">
        <v>1080</v>
      </c>
      <c r="T92" s="129" t="s">
        <v>1080</v>
      </c>
      <c r="U92" s="129" t="s">
        <v>1080</v>
      </c>
      <c r="V92" s="129" t="s">
        <v>1080</v>
      </c>
      <c r="W92" s="129" t="s">
        <v>1080</v>
      </c>
      <c r="X92" s="129" t="s">
        <v>1080</v>
      </c>
      <c r="Y92" s="129" t="s">
        <v>1080</v>
      </c>
      <c r="Z92" s="129" t="s">
        <v>1080</v>
      </c>
      <c r="AA92" s="129" t="s">
        <v>1080</v>
      </c>
      <c r="AB92" s="39" t="s">
        <v>260</v>
      </c>
      <c r="AC92" s="174" t="s">
        <v>1164</v>
      </c>
    </row>
    <row r="93" spans="2:29" ht="30" x14ac:dyDescent="0.25">
      <c r="B93" s="38"/>
      <c r="C93" s="38" t="s">
        <v>418</v>
      </c>
      <c r="D93" s="10" t="s">
        <v>419</v>
      </c>
      <c r="E93" s="38" t="s">
        <v>322</v>
      </c>
      <c r="F93" s="126" t="s">
        <v>1</v>
      </c>
      <c r="G93" s="129" t="s">
        <v>1080</v>
      </c>
      <c r="H93" s="129" t="s">
        <v>1080</v>
      </c>
      <c r="I93" s="129" t="s">
        <v>1080</v>
      </c>
      <c r="J93" s="129" t="s">
        <v>1080</v>
      </c>
      <c r="K93" s="129" t="s">
        <v>1080</v>
      </c>
      <c r="L93" s="129" t="s">
        <v>1080</v>
      </c>
      <c r="M93" s="129" t="s">
        <v>1080</v>
      </c>
      <c r="N93" s="129" t="s">
        <v>1080</v>
      </c>
      <c r="O93" s="129" t="s">
        <v>1080</v>
      </c>
      <c r="P93" s="129" t="s">
        <v>1080</v>
      </c>
      <c r="Q93" s="129" t="s">
        <v>1080</v>
      </c>
      <c r="R93" s="129" t="s">
        <v>1080</v>
      </c>
      <c r="S93" s="129" t="s">
        <v>1080</v>
      </c>
      <c r="T93" s="129" t="s">
        <v>1080</v>
      </c>
      <c r="U93" s="129" t="s">
        <v>1080</v>
      </c>
      <c r="V93" s="129" t="s">
        <v>1080</v>
      </c>
      <c r="W93" s="129" t="s">
        <v>1080</v>
      </c>
      <c r="X93" s="129" t="s">
        <v>1080</v>
      </c>
      <c r="Y93" s="129" t="s">
        <v>1080</v>
      </c>
      <c r="Z93" s="129" t="s">
        <v>1080</v>
      </c>
      <c r="AA93" s="129" t="s">
        <v>1080</v>
      </c>
      <c r="AB93" s="39" t="s">
        <v>260</v>
      </c>
      <c r="AC93" s="174" t="s">
        <v>1164</v>
      </c>
    </row>
    <row r="94" spans="2:29" ht="30" x14ac:dyDescent="0.25">
      <c r="B94" s="38"/>
      <c r="C94" s="38" t="s">
        <v>420</v>
      </c>
      <c r="D94" s="10" t="s">
        <v>421</v>
      </c>
      <c r="E94" s="10" t="s">
        <v>282</v>
      </c>
      <c r="F94" s="126" t="s">
        <v>1</v>
      </c>
      <c r="G94" s="129" t="s">
        <v>1080</v>
      </c>
      <c r="H94" s="129" t="s">
        <v>1080</v>
      </c>
      <c r="I94" s="129" t="s">
        <v>1080</v>
      </c>
      <c r="J94" s="129" t="s">
        <v>1080</v>
      </c>
      <c r="K94" s="129" t="s">
        <v>1080</v>
      </c>
      <c r="L94" s="129" t="s">
        <v>1080</v>
      </c>
      <c r="M94" s="129" t="s">
        <v>1080</v>
      </c>
      <c r="N94" s="129" t="s">
        <v>1080</v>
      </c>
      <c r="O94" s="129" t="s">
        <v>1080</v>
      </c>
      <c r="P94" s="129" t="s">
        <v>1080</v>
      </c>
      <c r="Q94" s="129" t="s">
        <v>1080</v>
      </c>
      <c r="R94" s="129" t="s">
        <v>1080</v>
      </c>
      <c r="S94" s="129" t="s">
        <v>1080</v>
      </c>
      <c r="T94" s="129" t="s">
        <v>1080</v>
      </c>
      <c r="U94" s="129" t="s">
        <v>1080</v>
      </c>
      <c r="V94" s="129" t="s">
        <v>1080</v>
      </c>
      <c r="W94" s="129" t="s">
        <v>1080</v>
      </c>
      <c r="X94" s="129" t="s">
        <v>1080</v>
      </c>
      <c r="Y94" s="129" t="s">
        <v>1080</v>
      </c>
      <c r="Z94" s="129" t="s">
        <v>1080</v>
      </c>
      <c r="AA94" s="129" t="s">
        <v>1080</v>
      </c>
      <c r="AB94" s="39" t="s">
        <v>260</v>
      </c>
      <c r="AC94" s="174" t="s">
        <v>1164</v>
      </c>
    </row>
    <row r="95" spans="2:29" ht="30" x14ac:dyDescent="0.25">
      <c r="B95" s="38"/>
      <c r="C95" s="38" t="s">
        <v>422</v>
      </c>
      <c r="D95" s="10" t="s">
        <v>423</v>
      </c>
      <c r="E95" s="10" t="s">
        <v>327</v>
      </c>
      <c r="F95" s="126" t="s">
        <v>1</v>
      </c>
      <c r="G95" s="129" t="s">
        <v>1080</v>
      </c>
      <c r="H95" s="129" t="s">
        <v>1080</v>
      </c>
      <c r="I95" s="129" t="s">
        <v>1080</v>
      </c>
      <c r="J95" s="129" t="s">
        <v>1080</v>
      </c>
      <c r="K95" s="129" t="s">
        <v>1080</v>
      </c>
      <c r="L95" s="129" t="s">
        <v>1080</v>
      </c>
      <c r="M95" s="129" t="s">
        <v>1080</v>
      </c>
      <c r="N95" s="129" t="s">
        <v>1080</v>
      </c>
      <c r="O95" s="129" t="s">
        <v>1080</v>
      </c>
      <c r="P95" s="129" t="s">
        <v>1080</v>
      </c>
      <c r="Q95" s="129" t="s">
        <v>1080</v>
      </c>
      <c r="R95" s="129" t="s">
        <v>1080</v>
      </c>
      <c r="S95" s="129" t="s">
        <v>1080</v>
      </c>
      <c r="T95" s="129" t="s">
        <v>1080</v>
      </c>
      <c r="U95" s="129" t="s">
        <v>1080</v>
      </c>
      <c r="V95" s="129" t="s">
        <v>1080</v>
      </c>
      <c r="W95" s="129" t="s">
        <v>1080</v>
      </c>
      <c r="X95" s="129" t="s">
        <v>1080</v>
      </c>
      <c r="Y95" s="129" t="s">
        <v>1080</v>
      </c>
      <c r="Z95" s="129" t="s">
        <v>1080</v>
      </c>
      <c r="AA95" s="129" t="s">
        <v>1080</v>
      </c>
      <c r="AB95" s="39" t="s">
        <v>260</v>
      </c>
      <c r="AC95" s="174" t="s">
        <v>1164</v>
      </c>
    </row>
    <row r="96" spans="2:29" ht="30" x14ac:dyDescent="0.25">
      <c r="B96" s="38"/>
      <c r="C96" s="38" t="s">
        <v>424</v>
      </c>
      <c r="D96" s="10" t="s">
        <v>425</v>
      </c>
      <c r="E96" s="10" t="s">
        <v>330</v>
      </c>
      <c r="F96" s="126" t="s">
        <v>1</v>
      </c>
      <c r="G96" s="129" t="s">
        <v>1080</v>
      </c>
      <c r="H96" s="129" t="s">
        <v>1080</v>
      </c>
      <c r="I96" s="129" t="s">
        <v>1080</v>
      </c>
      <c r="J96" s="129" t="s">
        <v>1080</v>
      </c>
      <c r="K96" s="129" t="s">
        <v>1080</v>
      </c>
      <c r="L96" s="129" t="s">
        <v>1080</v>
      </c>
      <c r="M96" s="129" t="s">
        <v>1080</v>
      </c>
      <c r="N96" s="129" t="s">
        <v>1080</v>
      </c>
      <c r="O96" s="129" t="s">
        <v>1080</v>
      </c>
      <c r="P96" s="129" t="s">
        <v>1080</v>
      </c>
      <c r="Q96" s="129" t="s">
        <v>1080</v>
      </c>
      <c r="R96" s="129" t="s">
        <v>1080</v>
      </c>
      <c r="S96" s="129" t="s">
        <v>1080</v>
      </c>
      <c r="T96" s="129" t="s">
        <v>1080</v>
      </c>
      <c r="U96" s="129" t="s">
        <v>1080</v>
      </c>
      <c r="V96" s="129" t="s">
        <v>1080</v>
      </c>
      <c r="W96" s="129" t="s">
        <v>1080</v>
      </c>
      <c r="X96" s="129" t="s">
        <v>1080</v>
      </c>
      <c r="Y96" s="129" t="s">
        <v>1080</v>
      </c>
      <c r="Z96" s="129" t="s">
        <v>1080</v>
      </c>
      <c r="AA96" s="129" t="s">
        <v>1080</v>
      </c>
      <c r="AB96" s="39" t="s">
        <v>260</v>
      </c>
      <c r="AC96" s="174" t="s">
        <v>1164</v>
      </c>
    </row>
    <row r="97" spans="2:29" ht="30" x14ac:dyDescent="0.25">
      <c r="B97" s="38"/>
      <c r="C97" s="38" t="s">
        <v>426</v>
      </c>
      <c r="D97" s="10" t="s">
        <v>427</v>
      </c>
      <c r="E97" s="10" t="s">
        <v>333</v>
      </c>
      <c r="F97" s="126" t="s">
        <v>1</v>
      </c>
      <c r="G97" s="129" t="s">
        <v>1080</v>
      </c>
      <c r="H97" s="129" t="s">
        <v>1080</v>
      </c>
      <c r="I97" s="129" t="s">
        <v>1080</v>
      </c>
      <c r="J97" s="129" t="s">
        <v>1080</v>
      </c>
      <c r="K97" s="129" t="s">
        <v>1080</v>
      </c>
      <c r="L97" s="129" t="s">
        <v>1080</v>
      </c>
      <c r="M97" s="129" t="s">
        <v>1080</v>
      </c>
      <c r="N97" s="129" t="s">
        <v>1080</v>
      </c>
      <c r="O97" s="129" t="s">
        <v>1080</v>
      </c>
      <c r="P97" s="129" t="s">
        <v>1080</v>
      </c>
      <c r="Q97" s="129" t="s">
        <v>1080</v>
      </c>
      <c r="R97" s="129" t="s">
        <v>1080</v>
      </c>
      <c r="S97" s="129" t="s">
        <v>1080</v>
      </c>
      <c r="T97" s="129" t="s">
        <v>1080</v>
      </c>
      <c r="U97" s="129" t="s">
        <v>1080</v>
      </c>
      <c r="V97" s="129" t="s">
        <v>1080</v>
      </c>
      <c r="W97" s="129" t="s">
        <v>1080</v>
      </c>
      <c r="X97" s="129" t="s">
        <v>1080</v>
      </c>
      <c r="Y97" s="129" t="s">
        <v>1080</v>
      </c>
      <c r="Z97" s="129" t="s">
        <v>1080</v>
      </c>
      <c r="AA97" s="129" t="s">
        <v>1080</v>
      </c>
      <c r="AB97" s="39" t="s">
        <v>260</v>
      </c>
      <c r="AC97" s="174" t="s">
        <v>1164</v>
      </c>
    </row>
  </sheetData>
  <dataValidations count="1">
    <dataValidation type="custom" operator="greaterThanOrEqual" allowBlank="1" showInputMessage="1" showErrorMessage="1" error="This cell only accepts a number of &quot;NA&quot;_x000a_" sqref="G8:AA97">
      <formula1>OR(AND(ISNUMBER(G8), G8&gt;=0), G8 ="NA")</formula1>
    </dataValidation>
  </dataValidations>
  <pageMargins left="0.7" right="0.7" top="0.75" bottom="0.75" header="0.3" footer="0.3"/>
  <pageSetup paperSize="5" scale="30" fitToHeight="0"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R268"/>
  <sheetViews>
    <sheetView zoomScale="80" zoomScaleNormal="80" zoomScaleSheetLayoutView="100" zoomScalePageLayoutView="10" workbookViewId="0">
      <selection activeCell="C4" sqref="C4"/>
    </sheetView>
  </sheetViews>
  <sheetFormatPr defaultColWidth="9.140625" defaultRowHeight="15" outlineLevelCol="1" x14ac:dyDescent="0.25"/>
  <cols>
    <col min="1" max="1" width="5.5703125" style="8" customWidth="1"/>
    <col min="2" max="2" width="34.140625" style="8" customWidth="1"/>
    <col min="3" max="3" width="7.5703125" style="1" customWidth="1"/>
    <col min="4" max="4" width="45.5703125" style="8" customWidth="1"/>
    <col min="5" max="5" width="14.42578125" style="8" customWidth="1"/>
    <col min="6" max="6" width="14.85546875" style="8" customWidth="1"/>
    <col min="7" max="7" width="46.140625" style="8" customWidth="1"/>
    <col min="8" max="11" width="9.42578125" style="8" customWidth="1"/>
    <col min="12" max="12" width="9.42578125" style="8" bestFit="1" customWidth="1"/>
    <col min="13" max="14" width="9.42578125" style="8" customWidth="1"/>
    <col min="15" max="16" width="9.42578125" style="8" customWidth="1" outlineLevel="1"/>
    <col min="17" max="17" width="11.140625" style="1" bestFit="1" customWidth="1"/>
    <col min="18" max="18" width="81" style="8" customWidth="1"/>
    <col min="19" max="16384" width="9.140625" style="8"/>
  </cols>
  <sheetData>
    <row r="1" spans="1:18" ht="15.75" thickBot="1" x14ac:dyDescent="0.3"/>
    <row r="2" spans="1:18" x14ac:dyDescent="0.25">
      <c r="B2" s="14" t="s">
        <v>46</v>
      </c>
      <c r="C2" s="19" t="str">
        <f>IF('Quarterly Submission Guide'!$D$20 = "", "",'Quarterly Submission Guide'!$D$20)</f>
        <v>Bear Valley Electric Service, Inc.</v>
      </c>
      <c r="D2" s="59" t="s">
        <v>51</v>
      </c>
    </row>
    <row r="3" spans="1:18" x14ac:dyDescent="0.25">
      <c r="B3" s="15" t="s">
        <v>52</v>
      </c>
      <c r="C3" s="13">
        <v>7.2</v>
      </c>
      <c r="D3" s="60" t="s">
        <v>53</v>
      </c>
    </row>
    <row r="4" spans="1:18" ht="15.75" thickBot="1" x14ac:dyDescent="0.3">
      <c r="B4" s="16" t="s">
        <v>50</v>
      </c>
      <c r="C4" s="30">
        <v>44769</v>
      </c>
      <c r="D4" s="142" t="s">
        <v>428</v>
      </c>
    </row>
    <row r="6" spans="1:18" ht="18" customHeight="1" x14ac:dyDescent="0.25">
      <c r="B6" s="140" t="s">
        <v>429</v>
      </c>
      <c r="D6" s="2"/>
      <c r="E6" s="2"/>
      <c r="F6" s="2"/>
      <c r="G6" s="2"/>
      <c r="H6" s="42" t="s">
        <v>430</v>
      </c>
      <c r="I6" s="42"/>
      <c r="J6" s="42"/>
      <c r="K6" s="42"/>
      <c r="L6" s="42"/>
      <c r="M6" s="42"/>
      <c r="N6" s="145"/>
      <c r="O6" s="145"/>
      <c r="P6" s="43" t="s">
        <v>431</v>
      </c>
      <c r="Q6" s="7"/>
      <c r="R6" s="2"/>
    </row>
    <row r="7" spans="1:18" x14ac:dyDescent="0.25">
      <c r="B7" s="5" t="s">
        <v>56</v>
      </c>
      <c r="C7" s="138" t="s">
        <v>57</v>
      </c>
      <c r="D7" s="6" t="s">
        <v>432</v>
      </c>
      <c r="E7" s="138" t="s">
        <v>433</v>
      </c>
      <c r="F7" s="138" t="s">
        <v>434</v>
      </c>
      <c r="G7" s="6" t="s">
        <v>435</v>
      </c>
      <c r="H7" s="6">
        <v>2015</v>
      </c>
      <c r="I7" s="6">
        <v>2016</v>
      </c>
      <c r="J7" s="6">
        <v>2017</v>
      </c>
      <c r="K7" s="6">
        <v>2018</v>
      </c>
      <c r="L7" s="6">
        <v>2019</v>
      </c>
      <c r="M7" s="6">
        <v>2020</v>
      </c>
      <c r="N7" s="6">
        <v>2021</v>
      </c>
      <c r="O7" s="6">
        <v>2022</v>
      </c>
      <c r="P7" s="6">
        <v>2023</v>
      </c>
      <c r="Q7" s="5" t="s">
        <v>59</v>
      </c>
      <c r="R7" s="6" t="s">
        <v>60</v>
      </c>
    </row>
    <row r="8" spans="1:18" x14ac:dyDescent="0.25">
      <c r="A8" s="8" t="s">
        <v>256</v>
      </c>
      <c r="B8" s="38" t="s">
        <v>436</v>
      </c>
      <c r="C8" s="143" t="s">
        <v>437</v>
      </c>
      <c r="D8" s="12" t="s">
        <v>438</v>
      </c>
      <c r="E8" s="139" t="s">
        <v>439</v>
      </c>
      <c r="F8" s="139" t="s">
        <v>440</v>
      </c>
      <c r="G8" s="113" t="s">
        <v>1</v>
      </c>
      <c r="H8" s="113" t="s">
        <v>1080</v>
      </c>
      <c r="I8" s="113" t="s">
        <v>1080</v>
      </c>
      <c r="J8" s="113" t="s">
        <v>1080</v>
      </c>
      <c r="K8" s="113" t="s">
        <v>1080</v>
      </c>
      <c r="L8" s="113" t="s">
        <v>1080</v>
      </c>
      <c r="M8" s="113" t="s">
        <v>1080</v>
      </c>
      <c r="N8" s="113" t="s">
        <v>1080</v>
      </c>
      <c r="O8" s="113" t="s">
        <v>1080</v>
      </c>
      <c r="P8" s="113" t="s">
        <v>1080</v>
      </c>
      <c r="Q8" s="39" t="s">
        <v>441</v>
      </c>
      <c r="R8" s="117" t="s">
        <v>1173</v>
      </c>
    </row>
    <row r="9" spans="1:18" x14ac:dyDescent="0.25">
      <c r="B9" s="38"/>
      <c r="C9" s="143" t="s">
        <v>442</v>
      </c>
      <c r="D9" s="12" t="s">
        <v>438</v>
      </c>
      <c r="E9" s="139" t="s">
        <v>439</v>
      </c>
      <c r="F9" s="139" t="s">
        <v>443</v>
      </c>
      <c r="G9" s="113" t="s">
        <v>1</v>
      </c>
      <c r="H9" s="113" t="s">
        <v>1080</v>
      </c>
      <c r="I9" s="113" t="s">
        <v>1080</v>
      </c>
      <c r="J9" s="113" t="s">
        <v>1080</v>
      </c>
      <c r="K9" s="113" t="s">
        <v>1080</v>
      </c>
      <c r="L9" s="113" t="s">
        <v>1080</v>
      </c>
      <c r="M9" s="113" t="s">
        <v>1080</v>
      </c>
      <c r="N9" s="113" t="s">
        <v>1080</v>
      </c>
      <c r="O9" s="113" t="s">
        <v>1080</v>
      </c>
      <c r="P9" s="113" t="s">
        <v>1080</v>
      </c>
      <c r="Q9" s="39" t="s">
        <v>441</v>
      </c>
      <c r="R9" s="120" t="s">
        <v>1173</v>
      </c>
    </row>
    <row r="10" spans="1:18" x14ac:dyDescent="0.25">
      <c r="B10" s="38"/>
      <c r="C10" s="143" t="s">
        <v>444</v>
      </c>
      <c r="D10" s="12" t="s">
        <v>438</v>
      </c>
      <c r="E10" s="139" t="s">
        <v>439</v>
      </c>
      <c r="F10" s="139" t="s">
        <v>445</v>
      </c>
      <c r="G10" s="113" t="s">
        <v>0</v>
      </c>
      <c r="H10" s="113" t="s">
        <v>1080</v>
      </c>
      <c r="I10" s="113">
        <v>0</v>
      </c>
      <c r="J10" s="113">
        <v>0</v>
      </c>
      <c r="K10" s="113">
        <v>0</v>
      </c>
      <c r="L10" s="113">
        <v>0</v>
      </c>
      <c r="M10" s="113">
        <v>0</v>
      </c>
      <c r="N10" s="113">
        <v>0</v>
      </c>
      <c r="O10" s="113">
        <v>0</v>
      </c>
      <c r="P10" s="113">
        <v>0</v>
      </c>
      <c r="Q10" s="39" t="s">
        <v>441</v>
      </c>
      <c r="R10" s="120" t="s">
        <v>1174</v>
      </c>
    </row>
    <row r="11" spans="1:18" x14ac:dyDescent="0.25">
      <c r="B11" s="38"/>
      <c r="C11" s="143" t="s">
        <v>446</v>
      </c>
      <c r="D11" s="12" t="s">
        <v>438</v>
      </c>
      <c r="E11" s="139" t="s">
        <v>439</v>
      </c>
      <c r="F11" s="139" t="s">
        <v>447</v>
      </c>
      <c r="G11" s="113" t="s">
        <v>0</v>
      </c>
      <c r="H11" s="113" t="s">
        <v>1080</v>
      </c>
      <c r="I11" s="113">
        <v>0</v>
      </c>
      <c r="J11" s="113">
        <v>0</v>
      </c>
      <c r="K11" s="113">
        <v>0</v>
      </c>
      <c r="L11" s="113">
        <v>0</v>
      </c>
      <c r="M11" s="113">
        <v>0</v>
      </c>
      <c r="N11" s="113">
        <v>0</v>
      </c>
      <c r="O11" s="113">
        <v>0</v>
      </c>
      <c r="P11" s="113">
        <v>0</v>
      </c>
      <c r="Q11" s="39" t="s">
        <v>441</v>
      </c>
      <c r="R11" s="120" t="s">
        <v>1174</v>
      </c>
    </row>
    <row r="12" spans="1:18" x14ac:dyDescent="0.25">
      <c r="B12" s="38"/>
      <c r="C12" s="143" t="s">
        <v>448</v>
      </c>
      <c r="D12" s="12" t="s">
        <v>438</v>
      </c>
      <c r="E12" s="139" t="s">
        <v>439</v>
      </c>
      <c r="F12" s="139" t="s">
        <v>449</v>
      </c>
      <c r="G12" s="113" t="s">
        <v>0</v>
      </c>
      <c r="H12" s="113" t="s">
        <v>1080</v>
      </c>
      <c r="I12" s="113">
        <v>0</v>
      </c>
      <c r="J12" s="113">
        <v>0</v>
      </c>
      <c r="K12" s="113">
        <v>0</v>
      </c>
      <c r="L12" s="113">
        <v>0</v>
      </c>
      <c r="M12" s="113">
        <v>0</v>
      </c>
      <c r="N12" s="113">
        <v>0</v>
      </c>
      <c r="O12" s="113">
        <v>0</v>
      </c>
      <c r="P12" s="113">
        <v>0</v>
      </c>
      <c r="Q12" s="39" t="s">
        <v>441</v>
      </c>
      <c r="R12" s="120" t="s">
        <v>1174</v>
      </c>
    </row>
    <row r="13" spans="1:18" x14ac:dyDescent="0.25">
      <c r="B13" s="38"/>
      <c r="C13" s="143" t="s">
        <v>450</v>
      </c>
      <c r="D13" s="12" t="s">
        <v>438</v>
      </c>
      <c r="E13" s="139" t="s">
        <v>451</v>
      </c>
      <c r="F13" s="139" t="s">
        <v>440</v>
      </c>
      <c r="G13" s="113" t="s">
        <v>1</v>
      </c>
      <c r="H13" s="113" t="s">
        <v>1080</v>
      </c>
      <c r="I13" s="113" t="s">
        <v>1080</v>
      </c>
      <c r="J13" s="113" t="s">
        <v>1080</v>
      </c>
      <c r="K13" s="113" t="s">
        <v>1080</v>
      </c>
      <c r="L13" s="113" t="s">
        <v>1080</v>
      </c>
      <c r="M13" s="113" t="s">
        <v>1080</v>
      </c>
      <c r="N13" s="113" t="s">
        <v>1080</v>
      </c>
      <c r="O13" s="113" t="s">
        <v>1080</v>
      </c>
      <c r="P13" s="113" t="s">
        <v>1080</v>
      </c>
      <c r="Q13" s="39" t="s">
        <v>441</v>
      </c>
      <c r="R13" s="174" t="s">
        <v>1172</v>
      </c>
    </row>
    <row r="14" spans="1:18" x14ac:dyDescent="0.25">
      <c r="B14" s="38"/>
      <c r="C14" s="143" t="s">
        <v>452</v>
      </c>
      <c r="D14" s="12" t="s">
        <v>438</v>
      </c>
      <c r="E14" s="139" t="s">
        <v>451</v>
      </c>
      <c r="F14" s="139" t="s">
        <v>443</v>
      </c>
      <c r="G14" s="113" t="s">
        <v>1</v>
      </c>
      <c r="H14" s="113" t="s">
        <v>1080</v>
      </c>
      <c r="I14" s="113" t="s">
        <v>1080</v>
      </c>
      <c r="J14" s="113" t="s">
        <v>1080</v>
      </c>
      <c r="K14" s="113" t="s">
        <v>1080</v>
      </c>
      <c r="L14" s="113" t="s">
        <v>1080</v>
      </c>
      <c r="M14" s="113" t="s">
        <v>1080</v>
      </c>
      <c r="N14" s="113" t="s">
        <v>1080</v>
      </c>
      <c r="O14" s="113" t="s">
        <v>1080</v>
      </c>
      <c r="P14" s="113" t="s">
        <v>1080</v>
      </c>
      <c r="Q14" s="39" t="s">
        <v>441</v>
      </c>
      <c r="R14" s="174" t="s">
        <v>1172</v>
      </c>
    </row>
    <row r="15" spans="1:18" x14ac:dyDescent="0.25">
      <c r="B15" s="38"/>
      <c r="C15" s="143" t="s">
        <v>453</v>
      </c>
      <c r="D15" s="12" t="s">
        <v>438</v>
      </c>
      <c r="E15" s="139" t="s">
        <v>451</v>
      </c>
      <c r="F15" s="139" t="s">
        <v>445</v>
      </c>
      <c r="G15" s="113" t="s">
        <v>1</v>
      </c>
      <c r="H15" s="113" t="s">
        <v>1080</v>
      </c>
      <c r="I15" s="113" t="s">
        <v>1080</v>
      </c>
      <c r="J15" s="113" t="s">
        <v>1080</v>
      </c>
      <c r="K15" s="113" t="s">
        <v>1080</v>
      </c>
      <c r="L15" s="113" t="s">
        <v>1080</v>
      </c>
      <c r="M15" s="113" t="s">
        <v>1080</v>
      </c>
      <c r="N15" s="113" t="s">
        <v>1080</v>
      </c>
      <c r="O15" s="113" t="s">
        <v>1080</v>
      </c>
      <c r="P15" s="113" t="s">
        <v>1080</v>
      </c>
      <c r="Q15" s="39" t="s">
        <v>441</v>
      </c>
      <c r="R15" s="174" t="s">
        <v>1172</v>
      </c>
    </row>
    <row r="16" spans="1:18" x14ac:dyDescent="0.25">
      <c r="B16" s="38"/>
      <c r="C16" s="143" t="s">
        <v>454</v>
      </c>
      <c r="D16" s="12" t="s">
        <v>438</v>
      </c>
      <c r="E16" s="139" t="s">
        <v>451</v>
      </c>
      <c r="F16" s="139" t="s">
        <v>447</v>
      </c>
      <c r="G16" s="113" t="s">
        <v>1</v>
      </c>
      <c r="H16" s="113" t="s">
        <v>1080</v>
      </c>
      <c r="I16" s="113" t="s">
        <v>1080</v>
      </c>
      <c r="J16" s="113" t="s">
        <v>1080</v>
      </c>
      <c r="K16" s="113" t="s">
        <v>1080</v>
      </c>
      <c r="L16" s="113" t="s">
        <v>1080</v>
      </c>
      <c r="M16" s="113" t="s">
        <v>1080</v>
      </c>
      <c r="N16" s="113" t="s">
        <v>1080</v>
      </c>
      <c r="O16" s="113" t="s">
        <v>1080</v>
      </c>
      <c r="P16" s="113" t="s">
        <v>1080</v>
      </c>
      <c r="Q16" s="39" t="s">
        <v>441</v>
      </c>
      <c r="R16" s="174" t="s">
        <v>1172</v>
      </c>
    </row>
    <row r="17" spans="2:18" x14ac:dyDescent="0.25">
      <c r="B17" s="38"/>
      <c r="C17" s="143" t="s">
        <v>455</v>
      </c>
      <c r="D17" s="12" t="s">
        <v>438</v>
      </c>
      <c r="E17" s="139" t="s">
        <v>451</v>
      </c>
      <c r="F17" s="139" t="s">
        <v>449</v>
      </c>
      <c r="G17" s="113" t="s">
        <v>1</v>
      </c>
      <c r="H17" s="113" t="s">
        <v>1080</v>
      </c>
      <c r="I17" s="113" t="s">
        <v>1080</v>
      </c>
      <c r="J17" s="113" t="s">
        <v>1080</v>
      </c>
      <c r="K17" s="113" t="s">
        <v>1080</v>
      </c>
      <c r="L17" s="113" t="s">
        <v>1080</v>
      </c>
      <c r="M17" s="113" t="s">
        <v>1080</v>
      </c>
      <c r="N17" s="113" t="s">
        <v>1080</v>
      </c>
      <c r="O17" s="113" t="s">
        <v>1080</v>
      </c>
      <c r="P17" s="113" t="s">
        <v>1080</v>
      </c>
      <c r="Q17" s="39" t="s">
        <v>441</v>
      </c>
      <c r="R17" s="174" t="s">
        <v>1172</v>
      </c>
    </row>
    <row r="18" spans="2:18" x14ac:dyDescent="0.25">
      <c r="B18" s="38"/>
      <c r="C18" s="144" t="s">
        <v>456</v>
      </c>
      <c r="D18" s="12" t="s">
        <v>457</v>
      </c>
      <c r="E18" s="139" t="s">
        <v>439</v>
      </c>
      <c r="F18" s="139" t="s">
        <v>440</v>
      </c>
      <c r="G18" s="113" t="s">
        <v>1</v>
      </c>
      <c r="H18" s="113" t="s">
        <v>1080</v>
      </c>
      <c r="I18" s="113" t="s">
        <v>1080</v>
      </c>
      <c r="J18" s="113" t="s">
        <v>1080</v>
      </c>
      <c r="K18" s="113" t="s">
        <v>1080</v>
      </c>
      <c r="L18" s="113" t="s">
        <v>1080</v>
      </c>
      <c r="M18" s="113" t="s">
        <v>1080</v>
      </c>
      <c r="N18" s="113" t="s">
        <v>1080</v>
      </c>
      <c r="O18" s="113" t="s">
        <v>1080</v>
      </c>
      <c r="P18" s="113" t="s">
        <v>1080</v>
      </c>
      <c r="Q18" s="39" t="s">
        <v>441</v>
      </c>
      <c r="R18" s="120" t="s">
        <v>1173</v>
      </c>
    </row>
    <row r="19" spans="2:18" x14ac:dyDescent="0.25">
      <c r="B19" s="38"/>
      <c r="C19" s="144" t="s">
        <v>458</v>
      </c>
      <c r="D19" s="12" t="s">
        <v>457</v>
      </c>
      <c r="E19" s="139" t="s">
        <v>439</v>
      </c>
      <c r="F19" s="139" t="s">
        <v>443</v>
      </c>
      <c r="G19" s="113" t="s">
        <v>1</v>
      </c>
      <c r="H19" s="113" t="s">
        <v>1080</v>
      </c>
      <c r="I19" s="113" t="s">
        <v>1080</v>
      </c>
      <c r="J19" s="113" t="s">
        <v>1080</v>
      </c>
      <c r="K19" s="113" t="s">
        <v>1080</v>
      </c>
      <c r="L19" s="113" t="s">
        <v>1080</v>
      </c>
      <c r="M19" s="113" t="s">
        <v>1080</v>
      </c>
      <c r="N19" s="113" t="s">
        <v>1080</v>
      </c>
      <c r="O19" s="113" t="s">
        <v>1080</v>
      </c>
      <c r="P19" s="113" t="s">
        <v>1080</v>
      </c>
      <c r="Q19" s="39" t="s">
        <v>441</v>
      </c>
      <c r="R19" s="120" t="s">
        <v>1173</v>
      </c>
    </row>
    <row r="20" spans="2:18" x14ac:dyDescent="0.25">
      <c r="B20" s="38"/>
      <c r="C20" s="144" t="s">
        <v>459</v>
      </c>
      <c r="D20" s="12" t="s">
        <v>457</v>
      </c>
      <c r="E20" s="139" t="s">
        <v>439</v>
      </c>
      <c r="F20" s="139" t="s">
        <v>445</v>
      </c>
      <c r="G20" s="113" t="s">
        <v>0</v>
      </c>
      <c r="H20" s="113" t="s">
        <v>1080</v>
      </c>
      <c r="I20" s="113">
        <v>0</v>
      </c>
      <c r="J20" s="113">
        <v>0</v>
      </c>
      <c r="K20" s="113">
        <v>0</v>
      </c>
      <c r="L20" s="113">
        <v>0</v>
      </c>
      <c r="M20" s="113">
        <v>0</v>
      </c>
      <c r="N20" s="113">
        <v>0</v>
      </c>
      <c r="O20" s="113">
        <v>0</v>
      </c>
      <c r="P20" s="113">
        <v>0</v>
      </c>
      <c r="Q20" s="39" t="s">
        <v>441</v>
      </c>
      <c r="R20" s="120" t="s">
        <v>1174</v>
      </c>
    </row>
    <row r="21" spans="2:18" x14ac:dyDescent="0.25">
      <c r="B21" s="38"/>
      <c r="C21" s="144" t="s">
        <v>460</v>
      </c>
      <c r="D21" s="12" t="s">
        <v>457</v>
      </c>
      <c r="E21" s="139" t="s">
        <v>439</v>
      </c>
      <c r="F21" s="139" t="s">
        <v>447</v>
      </c>
      <c r="G21" s="113" t="s">
        <v>0</v>
      </c>
      <c r="H21" s="113" t="s">
        <v>1080</v>
      </c>
      <c r="I21" s="113">
        <v>0</v>
      </c>
      <c r="J21" s="113">
        <v>0</v>
      </c>
      <c r="K21" s="113">
        <v>0</v>
      </c>
      <c r="L21" s="113">
        <v>0</v>
      </c>
      <c r="M21" s="113">
        <v>0</v>
      </c>
      <c r="N21" s="113">
        <v>0</v>
      </c>
      <c r="O21" s="113">
        <v>0</v>
      </c>
      <c r="P21" s="113">
        <v>0</v>
      </c>
      <c r="Q21" s="39" t="s">
        <v>441</v>
      </c>
      <c r="R21" s="120" t="s">
        <v>1174</v>
      </c>
    </row>
    <row r="22" spans="2:18" x14ac:dyDescent="0.25">
      <c r="B22" s="38"/>
      <c r="C22" s="144" t="s">
        <v>461</v>
      </c>
      <c r="D22" s="12" t="s">
        <v>457</v>
      </c>
      <c r="E22" s="139" t="s">
        <v>439</v>
      </c>
      <c r="F22" s="139" t="s">
        <v>449</v>
      </c>
      <c r="G22" s="113" t="s">
        <v>0</v>
      </c>
      <c r="H22" s="113" t="s">
        <v>1080</v>
      </c>
      <c r="I22" s="113">
        <v>0</v>
      </c>
      <c r="J22" s="113">
        <v>0</v>
      </c>
      <c r="K22" s="113">
        <v>0</v>
      </c>
      <c r="L22" s="113">
        <v>0</v>
      </c>
      <c r="M22" s="113">
        <v>0</v>
      </c>
      <c r="N22" s="113">
        <v>0</v>
      </c>
      <c r="O22" s="113">
        <v>0</v>
      </c>
      <c r="P22" s="113">
        <v>0</v>
      </c>
      <c r="Q22" s="39" t="s">
        <v>441</v>
      </c>
      <c r="R22" s="120" t="s">
        <v>1174</v>
      </c>
    </row>
    <row r="23" spans="2:18" x14ac:dyDescent="0.25">
      <c r="B23" s="38"/>
      <c r="C23" s="144" t="s">
        <v>462</v>
      </c>
      <c r="D23" s="12" t="s">
        <v>457</v>
      </c>
      <c r="E23" s="139" t="s">
        <v>451</v>
      </c>
      <c r="F23" s="139" t="s">
        <v>440</v>
      </c>
      <c r="G23" s="113" t="s">
        <v>1</v>
      </c>
      <c r="H23" s="113" t="s">
        <v>1080</v>
      </c>
      <c r="I23" s="113" t="s">
        <v>1080</v>
      </c>
      <c r="J23" s="113" t="s">
        <v>1080</v>
      </c>
      <c r="K23" s="113" t="s">
        <v>1080</v>
      </c>
      <c r="L23" s="113" t="s">
        <v>1080</v>
      </c>
      <c r="M23" s="113" t="s">
        <v>1080</v>
      </c>
      <c r="N23" s="113" t="s">
        <v>1080</v>
      </c>
      <c r="O23" s="113" t="s">
        <v>1080</v>
      </c>
      <c r="P23" s="113" t="s">
        <v>1080</v>
      </c>
      <c r="Q23" s="39" t="s">
        <v>441</v>
      </c>
      <c r="R23" s="174" t="s">
        <v>1172</v>
      </c>
    </row>
    <row r="24" spans="2:18" x14ac:dyDescent="0.25">
      <c r="B24" s="38"/>
      <c r="C24" s="144" t="s">
        <v>463</v>
      </c>
      <c r="D24" s="12" t="s">
        <v>457</v>
      </c>
      <c r="E24" s="139" t="s">
        <v>451</v>
      </c>
      <c r="F24" s="139" t="s">
        <v>443</v>
      </c>
      <c r="G24" s="113" t="s">
        <v>1</v>
      </c>
      <c r="H24" s="113" t="s">
        <v>1080</v>
      </c>
      <c r="I24" s="113" t="s">
        <v>1080</v>
      </c>
      <c r="J24" s="113" t="s">
        <v>1080</v>
      </c>
      <c r="K24" s="113" t="s">
        <v>1080</v>
      </c>
      <c r="L24" s="113" t="s">
        <v>1080</v>
      </c>
      <c r="M24" s="113" t="s">
        <v>1080</v>
      </c>
      <c r="N24" s="113" t="s">
        <v>1080</v>
      </c>
      <c r="O24" s="113" t="s">
        <v>1080</v>
      </c>
      <c r="P24" s="113" t="s">
        <v>1080</v>
      </c>
      <c r="Q24" s="39" t="s">
        <v>441</v>
      </c>
      <c r="R24" s="174" t="s">
        <v>1172</v>
      </c>
    </row>
    <row r="25" spans="2:18" x14ac:dyDescent="0.25">
      <c r="B25" s="38"/>
      <c r="C25" s="144" t="s">
        <v>464</v>
      </c>
      <c r="D25" s="12" t="s">
        <v>457</v>
      </c>
      <c r="E25" s="139" t="s">
        <v>451</v>
      </c>
      <c r="F25" s="139" t="s">
        <v>445</v>
      </c>
      <c r="G25" s="113" t="s">
        <v>1</v>
      </c>
      <c r="H25" s="113" t="s">
        <v>1080</v>
      </c>
      <c r="I25" s="113" t="s">
        <v>1080</v>
      </c>
      <c r="J25" s="113" t="s">
        <v>1080</v>
      </c>
      <c r="K25" s="113" t="s">
        <v>1080</v>
      </c>
      <c r="L25" s="113" t="s">
        <v>1080</v>
      </c>
      <c r="M25" s="113" t="s">
        <v>1080</v>
      </c>
      <c r="N25" s="113" t="s">
        <v>1080</v>
      </c>
      <c r="O25" s="113" t="s">
        <v>1080</v>
      </c>
      <c r="P25" s="113" t="s">
        <v>1080</v>
      </c>
      <c r="Q25" s="39" t="s">
        <v>441</v>
      </c>
      <c r="R25" s="174" t="s">
        <v>1172</v>
      </c>
    </row>
    <row r="26" spans="2:18" x14ac:dyDescent="0.25">
      <c r="B26" s="38"/>
      <c r="C26" s="144" t="s">
        <v>465</v>
      </c>
      <c r="D26" s="12" t="s">
        <v>457</v>
      </c>
      <c r="E26" s="139" t="s">
        <v>451</v>
      </c>
      <c r="F26" s="139" t="s">
        <v>447</v>
      </c>
      <c r="G26" s="113" t="s">
        <v>1</v>
      </c>
      <c r="H26" s="113" t="s">
        <v>1080</v>
      </c>
      <c r="I26" s="113" t="s">
        <v>1080</v>
      </c>
      <c r="J26" s="113" t="s">
        <v>1080</v>
      </c>
      <c r="K26" s="113" t="s">
        <v>1080</v>
      </c>
      <c r="L26" s="113" t="s">
        <v>1080</v>
      </c>
      <c r="M26" s="113" t="s">
        <v>1080</v>
      </c>
      <c r="N26" s="113" t="s">
        <v>1080</v>
      </c>
      <c r="O26" s="113" t="s">
        <v>1080</v>
      </c>
      <c r="P26" s="113" t="s">
        <v>1080</v>
      </c>
      <c r="Q26" s="39" t="s">
        <v>441</v>
      </c>
      <c r="R26" s="174" t="s">
        <v>1172</v>
      </c>
    </row>
    <row r="27" spans="2:18" x14ac:dyDescent="0.25">
      <c r="B27" s="38"/>
      <c r="C27" s="144" t="s">
        <v>466</v>
      </c>
      <c r="D27" s="12" t="s">
        <v>457</v>
      </c>
      <c r="E27" s="139" t="s">
        <v>451</v>
      </c>
      <c r="F27" s="139" t="s">
        <v>449</v>
      </c>
      <c r="G27" s="113" t="s">
        <v>1</v>
      </c>
      <c r="H27" s="113" t="s">
        <v>1080</v>
      </c>
      <c r="I27" s="113" t="s">
        <v>1080</v>
      </c>
      <c r="J27" s="113" t="s">
        <v>1080</v>
      </c>
      <c r="K27" s="113" t="s">
        <v>1080</v>
      </c>
      <c r="L27" s="113" t="s">
        <v>1080</v>
      </c>
      <c r="M27" s="113" t="s">
        <v>1080</v>
      </c>
      <c r="N27" s="113" t="s">
        <v>1080</v>
      </c>
      <c r="O27" s="113" t="s">
        <v>1080</v>
      </c>
      <c r="P27" s="113" t="s">
        <v>1080</v>
      </c>
      <c r="Q27" s="39" t="s">
        <v>441</v>
      </c>
      <c r="R27" s="174" t="s">
        <v>1172</v>
      </c>
    </row>
    <row r="28" spans="2:18" x14ac:dyDescent="0.25">
      <c r="B28" s="38"/>
      <c r="C28" s="144" t="s">
        <v>467</v>
      </c>
      <c r="D28" s="12" t="s">
        <v>468</v>
      </c>
      <c r="E28" s="139" t="s">
        <v>439</v>
      </c>
      <c r="F28" s="139" t="s">
        <v>440</v>
      </c>
      <c r="G28" s="113" t="s">
        <v>1</v>
      </c>
      <c r="H28" s="113" t="s">
        <v>1080</v>
      </c>
      <c r="I28" s="113" t="s">
        <v>1080</v>
      </c>
      <c r="J28" s="113" t="s">
        <v>1080</v>
      </c>
      <c r="K28" s="113" t="s">
        <v>1080</v>
      </c>
      <c r="L28" s="113" t="s">
        <v>1080</v>
      </c>
      <c r="M28" s="113" t="s">
        <v>1080</v>
      </c>
      <c r="N28" s="113" t="s">
        <v>1080</v>
      </c>
      <c r="O28" s="113" t="s">
        <v>1080</v>
      </c>
      <c r="P28" s="113" t="s">
        <v>1080</v>
      </c>
      <c r="Q28" s="39" t="s">
        <v>441</v>
      </c>
      <c r="R28" s="120" t="s">
        <v>1173</v>
      </c>
    </row>
    <row r="29" spans="2:18" x14ac:dyDescent="0.25">
      <c r="B29" s="38"/>
      <c r="C29" s="144" t="s">
        <v>469</v>
      </c>
      <c r="D29" s="12" t="s">
        <v>468</v>
      </c>
      <c r="E29" s="139" t="s">
        <v>439</v>
      </c>
      <c r="F29" s="139" t="s">
        <v>443</v>
      </c>
      <c r="G29" s="113" t="s">
        <v>1</v>
      </c>
      <c r="H29" s="113" t="s">
        <v>1080</v>
      </c>
      <c r="I29" s="113" t="s">
        <v>1080</v>
      </c>
      <c r="J29" s="113" t="s">
        <v>1080</v>
      </c>
      <c r="K29" s="113" t="s">
        <v>1080</v>
      </c>
      <c r="L29" s="113" t="s">
        <v>1080</v>
      </c>
      <c r="M29" s="113" t="s">
        <v>1080</v>
      </c>
      <c r="N29" s="113" t="s">
        <v>1080</v>
      </c>
      <c r="O29" s="113" t="s">
        <v>1080</v>
      </c>
      <c r="P29" s="113" t="s">
        <v>1080</v>
      </c>
      <c r="Q29" s="39" t="s">
        <v>441</v>
      </c>
      <c r="R29" s="120" t="s">
        <v>1173</v>
      </c>
    </row>
    <row r="30" spans="2:18" x14ac:dyDescent="0.25">
      <c r="B30" s="38"/>
      <c r="C30" s="144" t="s">
        <v>470</v>
      </c>
      <c r="D30" s="12" t="s">
        <v>468</v>
      </c>
      <c r="E30" s="139" t="s">
        <v>439</v>
      </c>
      <c r="F30" s="139" t="s">
        <v>445</v>
      </c>
      <c r="G30" s="113" t="s">
        <v>0</v>
      </c>
      <c r="H30" s="113" t="s">
        <v>1080</v>
      </c>
      <c r="I30" s="113">
        <v>0</v>
      </c>
      <c r="J30" s="113">
        <v>0</v>
      </c>
      <c r="K30" s="113">
        <v>0</v>
      </c>
      <c r="L30" s="113">
        <v>0</v>
      </c>
      <c r="M30" s="113">
        <v>0</v>
      </c>
      <c r="N30" s="113">
        <v>0</v>
      </c>
      <c r="O30" s="113">
        <v>0</v>
      </c>
      <c r="P30" s="113">
        <v>0</v>
      </c>
      <c r="Q30" s="39" t="s">
        <v>441</v>
      </c>
      <c r="R30" s="120" t="s">
        <v>1174</v>
      </c>
    </row>
    <row r="31" spans="2:18" x14ac:dyDescent="0.25">
      <c r="B31" s="38"/>
      <c r="C31" s="144" t="s">
        <v>471</v>
      </c>
      <c r="D31" s="12" t="s">
        <v>468</v>
      </c>
      <c r="E31" s="139" t="s">
        <v>439</v>
      </c>
      <c r="F31" s="139" t="s">
        <v>447</v>
      </c>
      <c r="G31" s="113" t="s">
        <v>0</v>
      </c>
      <c r="H31" s="113" t="s">
        <v>1080</v>
      </c>
      <c r="I31" s="113">
        <v>0</v>
      </c>
      <c r="J31" s="113">
        <v>0</v>
      </c>
      <c r="K31" s="113">
        <v>0</v>
      </c>
      <c r="L31" s="113">
        <v>0</v>
      </c>
      <c r="M31" s="113">
        <v>0</v>
      </c>
      <c r="N31" s="113">
        <v>0</v>
      </c>
      <c r="O31" s="113">
        <v>0</v>
      </c>
      <c r="P31" s="113">
        <v>0</v>
      </c>
      <c r="Q31" s="39" t="s">
        <v>441</v>
      </c>
      <c r="R31" s="120" t="s">
        <v>1174</v>
      </c>
    </row>
    <row r="32" spans="2:18" x14ac:dyDescent="0.25">
      <c r="B32" s="38"/>
      <c r="C32" s="144" t="s">
        <v>472</v>
      </c>
      <c r="D32" s="12" t="s">
        <v>468</v>
      </c>
      <c r="E32" s="139" t="s">
        <v>439</v>
      </c>
      <c r="F32" s="139" t="s">
        <v>449</v>
      </c>
      <c r="G32" s="113" t="s">
        <v>0</v>
      </c>
      <c r="H32" s="113" t="s">
        <v>1080</v>
      </c>
      <c r="I32" s="113">
        <v>0</v>
      </c>
      <c r="J32" s="113">
        <v>0</v>
      </c>
      <c r="K32" s="113">
        <v>0</v>
      </c>
      <c r="L32" s="113">
        <v>0</v>
      </c>
      <c r="M32" s="113">
        <v>0</v>
      </c>
      <c r="N32" s="113">
        <v>0</v>
      </c>
      <c r="O32" s="113">
        <v>0</v>
      </c>
      <c r="P32" s="113">
        <v>0</v>
      </c>
      <c r="Q32" s="39" t="s">
        <v>441</v>
      </c>
      <c r="R32" s="120" t="s">
        <v>1174</v>
      </c>
    </row>
    <row r="33" spans="2:18" x14ac:dyDescent="0.25">
      <c r="B33" s="38"/>
      <c r="C33" s="144" t="s">
        <v>473</v>
      </c>
      <c r="D33" s="12" t="s">
        <v>468</v>
      </c>
      <c r="E33" s="139" t="s">
        <v>451</v>
      </c>
      <c r="F33" s="139" t="s">
        <v>440</v>
      </c>
      <c r="G33" s="113" t="s">
        <v>1</v>
      </c>
      <c r="H33" s="113" t="s">
        <v>1080</v>
      </c>
      <c r="I33" s="113" t="s">
        <v>1080</v>
      </c>
      <c r="J33" s="113" t="s">
        <v>1080</v>
      </c>
      <c r="K33" s="113" t="s">
        <v>1080</v>
      </c>
      <c r="L33" s="113" t="s">
        <v>1080</v>
      </c>
      <c r="M33" s="113" t="s">
        <v>1080</v>
      </c>
      <c r="N33" s="113" t="s">
        <v>1080</v>
      </c>
      <c r="O33" s="113" t="s">
        <v>1080</v>
      </c>
      <c r="P33" s="113" t="s">
        <v>1080</v>
      </c>
      <c r="Q33" s="39" t="s">
        <v>441</v>
      </c>
      <c r="R33" s="174" t="s">
        <v>1172</v>
      </c>
    </row>
    <row r="34" spans="2:18" x14ac:dyDescent="0.25">
      <c r="B34" s="38"/>
      <c r="C34" s="144" t="s">
        <v>474</v>
      </c>
      <c r="D34" s="12" t="s">
        <v>468</v>
      </c>
      <c r="E34" s="139" t="s">
        <v>451</v>
      </c>
      <c r="F34" s="139" t="s">
        <v>443</v>
      </c>
      <c r="G34" s="113" t="s">
        <v>1</v>
      </c>
      <c r="H34" s="113" t="s">
        <v>1080</v>
      </c>
      <c r="I34" s="113" t="s">
        <v>1080</v>
      </c>
      <c r="J34" s="113" t="s">
        <v>1080</v>
      </c>
      <c r="K34" s="113" t="s">
        <v>1080</v>
      </c>
      <c r="L34" s="113" t="s">
        <v>1080</v>
      </c>
      <c r="M34" s="113" t="s">
        <v>1080</v>
      </c>
      <c r="N34" s="113" t="s">
        <v>1080</v>
      </c>
      <c r="O34" s="113" t="s">
        <v>1080</v>
      </c>
      <c r="P34" s="113" t="s">
        <v>1080</v>
      </c>
      <c r="Q34" s="39" t="s">
        <v>441</v>
      </c>
      <c r="R34" s="174" t="s">
        <v>1172</v>
      </c>
    </row>
    <row r="35" spans="2:18" x14ac:dyDescent="0.25">
      <c r="B35" s="38"/>
      <c r="C35" s="144" t="s">
        <v>475</v>
      </c>
      <c r="D35" s="12" t="s">
        <v>468</v>
      </c>
      <c r="E35" s="139" t="s">
        <v>451</v>
      </c>
      <c r="F35" s="139" t="s">
        <v>445</v>
      </c>
      <c r="G35" s="113" t="s">
        <v>1</v>
      </c>
      <c r="H35" s="113" t="s">
        <v>1080</v>
      </c>
      <c r="I35" s="113" t="s">
        <v>1080</v>
      </c>
      <c r="J35" s="113" t="s">
        <v>1080</v>
      </c>
      <c r="K35" s="113" t="s">
        <v>1080</v>
      </c>
      <c r="L35" s="113" t="s">
        <v>1080</v>
      </c>
      <c r="M35" s="113" t="s">
        <v>1080</v>
      </c>
      <c r="N35" s="113" t="s">
        <v>1080</v>
      </c>
      <c r="O35" s="113" t="s">
        <v>1080</v>
      </c>
      <c r="P35" s="113" t="s">
        <v>1080</v>
      </c>
      <c r="Q35" s="39" t="s">
        <v>441</v>
      </c>
      <c r="R35" s="174" t="s">
        <v>1172</v>
      </c>
    </row>
    <row r="36" spans="2:18" x14ac:dyDescent="0.25">
      <c r="B36" s="38"/>
      <c r="C36" s="144" t="s">
        <v>476</v>
      </c>
      <c r="D36" s="12" t="s">
        <v>468</v>
      </c>
      <c r="E36" s="139" t="s">
        <v>451</v>
      </c>
      <c r="F36" s="139" t="s">
        <v>447</v>
      </c>
      <c r="G36" s="113" t="s">
        <v>1</v>
      </c>
      <c r="H36" s="113" t="s">
        <v>1080</v>
      </c>
      <c r="I36" s="113" t="s">
        <v>1080</v>
      </c>
      <c r="J36" s="113" t="s">
        <v>1080</v>
      </c>
      <c r="K36" s="113" t="s">
        <v>1080</v>
      </c>
      <c r="L36" s="113" t="s">
        <v>1080</v>
      </c>
      <c r="M36" s="113" t="s">
        <v>1080</v>
      </c>
      <c r="N36" s="113" t="s">
        <v>1080</v>
      </c>
      <c r="O36" s="113" t="s">
        <v>1080</v>
      </c>
      <c r="P36" s="113" t="s">
        <v>1080</v>
      </c>
      <c r="Q36" s="39" t="s">
        <v>441</v>
      </c>
      <c r="R36" s="174" t="s">
        <v>1172</v>
      </c>
    </row>
    <row r="37" spans="2:18" x14ac:dyDescent="0.25">
      <c r="B37" s="38"/>
      <c r="C37" s="144" t="s">
        <v>477</v>
      </c>
      <c r="D37" s="12" t="s">
        <v>468</v>
      </c>
      <c r="E37" s="139" t="s">
        <v>451</v>
      </c>
      <c r="F37" s="139" t="s">
        <v>449</v>
      </c>
      <c r="G37" s="113" t="s">
        <v>1</v>
      </c>
      <c r="H37" s="113" t="s">
        <v>1080</v>
      </c>
      <c r="I37" s="113" t="s">
        <v>1080</v>
      </c>
      <c r="J37" s="113" t="s">
        <v>1080</v>
      </c>
      <c r="K37" s="113" t="s">
        <v>1080</v>
      </c>
      <c r="L37" s="113" t="s">
        <v>1080</v>
      </c>
      <c r="M37" s="113" t="s">
        <v>1080</v>
      </c>
      <c r="N37" s="113" t="s">
        <v>1080</v>
      </c>
      <c r="O37" s="113" t="s">
        <v>1080</v>
      </c>
      <c r="P37" s="113" t="s">
        <v>1080</v>
      </c>
      <c r="Q37" s="39" t="s">
        <v>441</v>
      </c>
      <c r="R37" s="174" t="s">
        <v>1172</v>
      </c>
    </row>
    <row r="38" spans="2:18" x14ac:dyDescent="0.25">
      <c r="B38" s="38"/>
      <c r="C38" s="143" t="s">
        <v>478</v>
      </c>
      <c r="D38" s="12" t="s">
        <v>479</v>
      </c>
      <c r="E38" s="139" t="s">
        <v>439</v>
      </c>
      <c r="F38" s="139" t="s">
        <v>440</v>
      </c>
      <c r="G38" s="113" t="s">
        <v>1</v>
      </c>
      <c r="H38" s="113" t="s">
        <v>1080</v>
      </c>
      <c r="I38" s="113" t="s">
        <v>1080</v>
      </c>
      <c r="J38" s="113" t="s">
        <v>1080</v>
      </c>
      <c r="K38" s="113" t="s">
        <v>1080</v>
      </c>
      <c r="L38" s="113" t="s">
        <v>1080</v>
      </c>
      <c r="M38" s="113" t="s">
        <v>1080</v>
      </c>
      <c r="N38" s="113" t="s">
        <v>1080</v>
      </c>
      <c r="O38" s="113" t="s">
        <v>1080</v>
      </c>
      <c r="P38" s="113" t="s">
        <v>1080</v>
      </c>
      <c r="Q38" s="39" t="s">
        <v>441</v>
      </c>
      <c r="R38" s="120" t="s">
        <v>1173</v>
      </c>
    </row>
    <row r="39" spans="2:18" x14ac:dyDescent="0.25">
      <c r="B39" s="38"/>
      <c r="C39" s="143" t="s">
        <v>480</v>
      </c>
      <c r="D39" s="12" t="s">
        <v>479</v>
      </c>
      <c r="E39" s="139" t="s">
        <v>439</v>
      </c>
      <c r="F39" s="139" t="s">
        <v>443</v>
      </c>
      <c r="G39" s="113" t="s">
        <v>1</v>
      </c>
      <c r="H39" s="113" t="s">
        <v>1080</v>
      </c>
      <c r="I39" s="113" t="s">
        <v>1080</v>
      </c>
      <c r="J39" s="113" t="s">
        <v>1080</v>
      </c>
      <c r="K39" s="113" t="s">
        <v>1080</v>
      </c>
      <c r="L39" s="113" t="s">
        <v>1080</v>
      </c>
      <c r="M39" s="113" t="s">
        <v>1080</v>
      </c>
      <c r="N39" s="113" t="s">
        <v>1080</v>
      </c>
      <c r="O39" s="113" t="s">
        <v>1080</v>
      </c>
      <c r="P39" s="113" t="s">
        <v>1080</v>
      </c>
      <c r="Q39" s="39" t="s">
        <v>441</v>
      </c>
      <c r="R39" s="120" t="s">
        <v>1173</v>
      </c>
    </row>
    <row r="40" spans="2:18" x14ac:dyDescent="0.25">
      <c r="B40" s="38"/>
      <c r="C40" s="144" t="s">
        <v>481</v>
      </c>
      <c r="D40" s="12" t="s">
        <v>479</v>
      </c>
      <c r="E40" s="139" t="s">
        <v>439</v>
      </c>
      <c r="F40" s="139" t="s">
        <v>445</v>
      </c>
      <c r="G40" s="113" t="s">
        <v>0</v>
      </c>
      <c r="H40" s="113" t="s">
        <v>1080</v>
      </c>
      <c r="I40" s="113">
        <v>0</v>
      </c>
      <c r="J40" s="113">
        <v>0</v>
      </c>
      <c r="K40" s="113">
        <v>0</v>
      </c>
      <c r="L40" s="113">
        <v>0</v>
      </c>
      <c r="M40" s="113">
        <v>0</v>
      </c>
      <c r="N40" s="113">
        <v>0</v>
      </c>
      <c r="O40" s="113">
        <v>0</v>
      </c>
      <c r="P40" s="113">
        <v>0</v>
      </c>
      <c r="Q40" s="39" t="s">
        <v>441</v>
      </c>
      <c r="R40" s="120" t="s">
        <v>1174</v>
      </c>
    </row>
    <row r="41" spans="2:18" x14ac:dyDescent="0.25">
      <c r="B41" s="38"/>
      <c r="C41" s="144" t="s">
        <v>482</v>
      </c>
      <c r="D41" s="12" t="s">
        <v>479</v>
      </c>
      <c r="E41" s="139" t="s">
        <v>439</v>
      </c>
      <c r="F41" s="139" t="s">
        <v>447</v>
      </c>
      <c r="G41" s="113" t="s">
        <v>0</v>
      </c>
      <c r="H41" s="113" t="s">
        <v>1080</v>
      </c>
      <c r="I41" s="113">
        <v>0</v>
      </c>
      <c r="J41" s="113">
        <v>0</v>
      </c>
      <c r="K41" s="113">
        <v>0</v>
      </c>
      <c r="L41" s="113">
        <v>0</v>
      </c>
      <c r="M41" s="113">
        <v>0</v>
      </c>
      <c r="N41" s="113">
        <v>0</v>
      </c>
      <c r="O41" s="113">
        <v>0</v>
      </c>
      <c r="P41" s="113">
        <v>0</v>
      </c>
      <c r="Q41" s="39" t="s">
        <v>441</v>
      </c>
      <c r="R41" s="120" t="s">
        <v>1174</v>
      </c>
    </row>
    <row r="42" spans="2:18" x14ac:dyDescent="0.25">
      <c r="B42" s="38"/>
      <c r="C42" s="144" t="s">
        <v>483</v>
      </c>
      <c r="D42" s="12" t="s">
        <v>479</v>
      </c>
      <c r="E42" s="139" t="s">
        <v>439</v>
      </c>
      <c r="F42" s="139" t="s">
        <v>449</v>
      </c>
      <c r="G42" s="113" t="s">
        <v>0</v>
      </c>
      <c r="H42" s="113" t="s">
        <v>1080</v>
      </c>
      <c r="I42" s="113">
        <v>0</v>
      </c>
      <c r="J42" s="113">
        <v>0</v>
      </c>
      <c r="K42" s="113">
        <v>0</v>
      </c>
      <c r="L42" s="113">
        <v>0</v>
      </c>
      <c r="M42" s="113">
        <v>0</v>
      </c>
      <c r="N42" s="113">
        <v>0</v>
      </c>
      <c r="O42" s="113">
        <v>0</v>
      </c>
      <c r="P42" s="113">
        <v>0</v>
      </c>
      <c r="Q42" s="39" t="s">
        <v>441</v>
      </c>
      <c r="R42" s="120" t="s">
        <v>1174</v>
      </c>
    </row>
    <row r="43" spans="2:18" x14ac:dyDescent="0.25">
      <c r="B43" s="38"/>
      <c r="C43" s="144" t="s">
        <v>484</v>
      </c>
      <c r="D43" s="12" t="s">
        <v>479</v>
      </c>
      <c r="E43" s="139" t="s">
        <v>451</v>
      </c>
      <c r="F43" s="139" t="s">
        <v>440</v>
      </c>
      <c r="G43" s="113" t="s">
        <v>1</v>
      </c>
      <c r="H43" s="113" t="s">
        <v>1080</v>
      </c>
      <c r="I43" s="113" t="s">
        <v>1080</v>
      </c>
      <c r="J43" s="113" t="s">
        <v>1080</v>
      </c>
      <c r="K43" s="113" t="s">
        <v>1080</v>
      </c>
      <c r="L43" s="113" t="s">
        <v>1080</v>
      </c>
      <c r="M43" s="113" t="s">
        <v>1080</v>
      </c>
      <c r="N43" s="113" t="s">
        <v>1080</v>
      </c>
      <c r="O43" s="113" t="s">
        <v>1080</v>
      </c>
      <c r="P43" s="113" t="s">
        <v>1080</v>
      </c>
      <c r="Q43" s="39" t="s">
        <v>441</v>
      </c>
      <c r="R43" s="174" t="s">
        <v>1172</v>
      </c>
    </row>
    <row r="44" spans="2:18" x14ac:dyDescent="0.25">
      <c r="B44" s="38"/>
      <c r="C44" s="144" t="s">
        <v>485</v>
      </c>
      <c r="D44" s="12" t="s">
        <v>479</v>
      </c>
      <c r="E44" s="139" t="s">
        <v>451</v>
      </c>
      <c r="F44" s="139" t="s">
        <v>443</v>
      </c>
      <c r="G44" s="113" t="s">
        <v>1</v>
      </c>
      <c r="H44" s="113" t="s">
        <v>1080</v>
      </c>
      <c r="I44" s="113" t="s">
        <v>1080</v>
      </c>
      <c r="J44" s="113" t="s">
        <v>1080</v>
      </c>
      <c r="K44" s="113" t="s">
        <v>1080</v>
      </c>
      <c r="L44" s="113" t="s">
        <v>1080</v>
      </c>
      <c r="M44" s="113" t="s">
        <v>1080</v>
      </c>
      <c r="N44" s="113" t="s">
        <v>1080</v>
      </c>
      <c r="O44" s="113" t="s">
        <v>1080</v>
      </c>
      <c r="P44" s="113" t="s">
        <v>1080</v>
      </c>
      <c r="Q44" s="39" t="s">
        <v>441</v>
      </c>
      <c r="R44" s="174" t="s">
        <v>1172</v>
      </c>
    </row>
    <row r="45" spans="2:18" x14ac:dyDescent="0.25">
      <c r="B45" s="38"/>
      <c r="C45" s="144" t="s">
        <v>486</v>
      </c>
      <c r="D45" s="12" t="s">
        <v>479</v>
      </c>
      <c r="E45" s="139" t="s">
        <v>451</v>
      </c>
      <c r="F45" s="139" t="s">
        <v>445</v>
      </c>
      <c r="G45" s="113" t="s">
        <v>1</v>
      </c>
      <c r="H45" s="113" t="s">
        <v>1080</v>
      </c>
      <c r="I45" s="113" t="s">
        <v>1080</v>
      </c>
      <c r="J45" s="113" t="s">
        <v>1080</v>
      </c>
      <c r="K45" s="113" t="s">
        <v>1080</v>
      </c>
      <c r="L45" s="113" t="s">
        <v>1080</v>
      </c>
      <c r="M45" s="113" t="s">
        <v>1080</v>
      </c>
      <c r="N45" s="113" t="s">
        <v>1080</v>
      </c>
      <c r="O45" s="113" t="s">
        <v>1080</v>
      </c>
      <c r="P45" s="113" t="s">
        <v>1080</v>
      </c>
      <c r="Q45" s="39" t="s">
        <v>441</v>
      </c>
      <c r="R45" s="174" t="s">
        <v>1172</v>
      </c>
    </row>
    <row r="46" spans="2:18" x14ac:dyDescent="0.25">
      <c r="B46" s="38"/>
      <c r="C46" s="144" t="s">
        <v>487</v>
      </c>
      <c r="D46" s="12" t="s">
        <v>479</v>
      </c>
      <c r="E46" s="139" t="s">
        <v>451</v>
      </c>
      <c r="F46" s="139" t="s">
        <v>447</v>
      </c>
      <c r="G46" s="113" t="s">
        <v>1</v>
      </c>
      <c r="H46" s="113" t="s">
        <v>1080</v>
      </c>
      <c r="I46" s="113" t="s">
        <v>1080</v>
      </c>
      <c r="J46" s="113" t="s">
        <v>1080</v>
      </c>
      <c r="K46" s="113" t="s">
        <v>1080</v>
      </c>
      <c r="L46" s="113" t="s">
        <v>1080</v>
      </c>
      <c r="M46" s="113" t="s">
        <v>1080</v>
      </c>
      <c r="N46" s="113" t="s">
        <v>1080</v>
      </c>
      <c r="O46" s="113" t="s">
        <v>1080</v>
      </c>
      <c r="P46" s="113" t="s">
        <v>1080</v>
      </c>
      <c r="Q46" s="39" t="s">
        <v>441</v>
      </c>
      <c r="R46" s="174" t="s">
        <v>1172</v>
      </c>
    </row>
    <row r="47" spans="2:18" x14ac:dyDescent="0.25">
      <c r="B47" s="38"/>
      <c r="C47" s="144" t="s">
        <v>488</v>
      </c>
      <c r="D47" s="12" t="s">
        <v>479</v>
      </c>
      <c r="E47" s="139" t="s">
        <v>451</v>
      </c>
      <c r="F47" s="139" t="s">
        <v>449</v>
      </c>
      <c r="G47" s="113" t="s">
        <v>1</v>
      </c>
      <c r="H47" s="113" t="s">
        <v>1080</v>
      </c>
      <c r="I47" s="113" t="s">
        <v>1080</v>
      </c>
      <c r="J47" s="113" t="s">
        <v>1080</v>
      </c>
      <c r="K47" s="113" t="s">
        <v>1080</v>
      </c>
      <c r="L47" s="113" t="s">
        <v>1080</v>
      </c>
      <c r="M47" s="113" t="s">
        <v>1080</v>
      </c>
      <c r="N47" s="113" t="s">
        <v>1080</v>
      </c>
      <c r="O47" s="113" t="s">
        <v>1080</v>
      </c>
      <c r="P47" s="113" t="s">
        <v>1080</v>
      </c>
      <c r="Q47" s="39" t="s">
        <v>441</v>
      </c>
      <c r="R47" s="174" t="s">
        <v>1172</v>
      </c>
    </row>
    <row r="48" spans="2:18" x14ac:dyDescent="0.25">
      <c r="B48" s="38"/>
      <c r="C48" s="143" t="s">
        <v>489</v>
      </c>
      <c r="D48" s="40" t="s">
        <v>490</v>
      </c>
      <c r="E48" s="139" t="s">
        <v>439</v>
      </c>
      <c r="F48" s="139" t="s">
        <v>440</v>
      </c>
      <c r="G48" s="113" t="s">
        <v>1</v>
      </c>
      <c r="H48" s="113" t="s">
        <v>1080</v>
      </c>
      <c r="I48" s="113" t="s">
        <v>1080</v>
      </c>
      <c r="J48" s="113" t="s">
        <v>1080</v>
      </c>
      <c r="K48" s="113" t="s">
        <v>1080</v>
      </c>
      <c r="L48" s="113" t="s">
        <v>1080</v>
      </c>
      <c r="M48" s="113" t="s">
        <v>1080</v>
      </c>
      <c r="N48" s="113" t="s">
        <v>1080</v>
      </c>
      <c r="O48" s="113" t="s">
        <v>1080</v>
      </c>
      <c r="P48" s="113" t="s">
        <v>1080</v>
      </c>
      <c r="Q48" s="39" t="s">
        <v>441</v>
      </c>
      <c r="R48" s="120" t="s">
        <v>1173</v>
      </c>
    </row>
    <row r="49" spans="2:18" x14ac:dyDescent="0.25">
      <c r="B49" s="38"/>
      <c r="C49" s="143" t="s">
        <v>491</v>
      </c>
      <c r="D49" s="40" t="s">
        <v>490</v>
      </c>
      <c r="E49" s="139" t="s">
        <v>439</v>
      </c>
      <c r="F49" s="139" t="s">
        <v>443</v>
      </c>
      <c r="G49" s="113" t="s">
        <v>1</v>
      </c>
      <c r="H49" s="113" t="s">
        <v>1080</v>
      </c>
      <c r="I49" s="113" t="s">
        <v>1080</v>
      </c>
      <c r="J49" s="113" t="s">
        <v>1080</v>
      </c>
      <c r="K49" s="113" t="s">
        <v>1080</v>
      </c>
      <c r="L49" s="113" t="s">
        <v>1080</v>
      </c>
      <c r="M49" s="113" t="s">
        <v>1080</v>
      </c>
      <c r="N49" s="113" t="s">
        <v>1080</v>
      </c>
      <c r="O49" s="113" t="s">
        <v>1080</v>
      </c>
      <c r="P49" s="113" t="s">
        <v>1080</v>
      </c>
      <c r="Q49" s="39" t="s">
        <v>441</v>
      </c>
      <c r="R49" s="120" t="s">
        <v>1173</v>
      </c>
    </row>
    <row r="50" spans="2:18" x14ac:dyDescent="0.25">
      <c r="B50" s="38"/>
      <c r="C50" s="144" t="s">
        <v>492</v>
      </c>
      <c r="D50" s="40" t="s">
        <v>490</v>
      </c>
      <c r="E50" s="139" t="s">
        <v>439</v>
      </c>
      <c r="F50" s="139" t="s">
        <v>445</v>
      </c>
      <c r="G50" s="113" t="s">
        <v>0</v>
      </c>
      <c r="H50" s="113" t="s">
        <v>1080</v>
      </c>
      <c r="I50" s="113">
        <v>0</v>
      </c>
      <c r="J50" s="113">
        <v>0</v>
      </c>
      <c r="K50" s="113">
        <v>0</v>
      </c>
      <c r="L50" s="113">
        <v>0</v>
      </c>
      <c r="M50" s="113">
        <v>0</v>
      </c>
      <c r="N50" s="113">
        <v>0</v>
      </c>
      <c r="O50" s="113">
        <v>0</v>
      </c>
      <c r="P50" s="113">
        <v>0</v>
      </c>
      <c r="Q50" s="39" t="s">
        <v>441</v>
      </c>
      <c r="R50" s="120" t="s">
        <v>1174</v>
      </c>
    </row>
    <row r="51" spans="2:18" x14ac:dyDescent="0.25">
      <c r="B51" s="38"/>
      <c r="C51" s="144" t="s">
        <v>493</v>
      </c>
      <c r="D51" s="40" t="s">
        <v>490</v>
      </c>
      <c r="E51" s="139" t="s">
        <v>439</v>
      </c>
      <c r="F51" s="139" t="s">
        <v>447</v>
      </c>
      <c r="G51" s="113" t="s">
        <v>0</v>
      </c>
      <c r="H51" s="113" t="s">
        <v>1080</v>
      </c>
      <c r="I51" s="113">
        <v>0</v>
      </c>
      <c r="J51" s="113">
        <v>0</v>
      </c>
      <c r="K51" s="113">
        <v>0</v>
      </c>
      <c r="L51" s="113">
        <v>0</v>
      </c>
      <c r="M51" s="113">
        <v>0</v>
      </c>
      <c r="N51" s="113">
        <v>0</v>
      </c>
      <c r="O51" s="113">
        <v>0</v>
      </c>
      <c r="P51" s="113">
        <v>0</v>
      </c>
      <c r="Q51" s="39" t="s">
        <v>441</v>
      </c>
      <c r="R51" s="120" t="s">
        <v>1174</v>
      </c>
    </row>
    <row r="52" spans="2:18" x14ac:dyDescent="0.25">
      <c r="B52" s="38"/>
      <c r="C52" s="144" t="s">
        <v>494</v>
      </c>
      <c r="D52" s="40" t="s">
        <v>490</v>
      </c>
      <c r="E52" s="139" t="s">
        <v>439</v>
      </c>
      <c r="F52" s="139" t="s">
        <v>449</v>
      </c>
      <c r="G52" s="113" t="s">
        <v>0</v>
      </c>
      <c r="H52" s="113" t="s">
        <v>1080</v>
      </c>
      <c r="I52" s="113">
        <v>0</v>
      </c>
      <c r="J52" s="113">
        <v>0</v>
      </c>
      <c r="K52" s="113">
        <v>0</v>
      </c>
      <c r="L52" s="113">
        <v>0</v>
      </c>
      <c r="M52" s="113">
        <v>0</v>
      </c>
      <c r="N52" s="113">
        <v>0</v>
      </c>
      <c r="O52" s="113">
        <v>0</v>
      </c>
      <c r="P52" s="113">
        <v>0</v>
      </c>
      <c r="Q52" s="39" t="s">
        <v>441</v>
      </c>
      <c r="R52" s="120" t="s">
        <v>1174</v>
      </c>
    </row>
    <row r="53" spans="2:18" x14ac:dyDescent="0.25">
      <c r="B53" s="38"/>
      <c r="C53" s="144" t="s">
        <v>495</v>
      </c>
      <c r="D53" s="40" t="s">
        <v>490</v>
      </c>
      <c r="E53" s="139" t="s">
        <v>451</v>
      </c>
      <c r="F53" s="139" t="s">
        <v>440</v>
      </c>
      <c r="G53" s="113" t="s">
        <v>1</v>
      </c>
      <c r="H53" s="113" t="s">
        <v>1080</v>
      </c>
      <c r="I53" s="113" t="s">
        <v>1080</v>
      </c>
      <c r="J53" s="113" t="s">
        <v>1080</v>
      </c>
      <c r="K53" s="113" t="s">
        <v>1080</v>
      </c>
      <c r="L53" s="113" t="s">
        <v>1080</v>
      </c>
      <c r="M53" s="113" t="s">
        <v>1080</v>
      </c>
      <c r="N53" s="113" t="s">
        <v>1080</v>
      </c>
      <c r="O53" s="113" t="s">
        <v>1080</v>
      </c>
      <c r="P53" s="113" t="s">
        <v>1080</v>
      </c>
      <c r="Q53" s="39" t="s">
        <v>441</v>
      </c>
      <c r="R53" s="174" t="s">
        <v>1172</v>
      </c>
    </row>
    <row r="54" spans="2:18" x14ac:dyDescent="0.25">
      <c r="B54" s="38"/>
      <c r="C54" s="144" t="s">
        <v>496</v>
      </c>
      <c r="D54" s="40" t="s">
        <v>490</v>
      </c>
      <c r="E54" s="139" t="s">
        <v>451</v>
      </c>
      <c r="F54" s="139" t="s">
        <v>443</v>
      </c>
      <c r="G54" s="113" t="s">
        <v>1</v>
      </c>
      <c r="H54" s="113" t="s">
        <v>1080</v>
      </c>
      <c r="I54" s="113" t="s">
        <v>1080</v>
      </c>
      <c r="J54" s="113" t="s">
        <v>1080</v>
      </c>
      <c r="K54" s="113" t="s">
        <v>1080</v>
      </c>
      <c r="L54" s="113" t="s">
        <v>1080</v>
      </c>
      <c r="M54" s="113" t="s">
        <v>1080</v>
      </c>
      <c r="N54" s="113" t="s">
        <v>1080</v>
      </c>
      <c r="O54" s="113" t="s">
        <v>1080</v>
      </c>
      <c r="P54" s="113" t="s">
        <v>1080</v>
      </c>
      <c r="Q54" s="39" t="s">
        <v>441</v>
      </c>
      <c r="R54" s="174" t="s">
        <v>1172</v>
      </c>
    </row>
    <row r="55" spans="2:18" x14ac:dyDescent="0.25">
      <c r="B55" s="38"/>
      <c r="C55" s="144" t="s">
        <v>497</v>
      </c>
      <c r="D55" s="40" t="s">
        <v>490</v>
      </c>
      <c r="E55" s="139" t="s">
        <v>451</v>
      </c>
      <c r="F55" s="139" t="s">
        <v>445</v>
      </c>
      <c r="G55" s="113" t="s">
        <v>1</v>
      </c>
      <c r="H55" s="113" t="s">
        <v>1080</v>
      </c>
      <c r="I55" s="113" t="s">
        <v>1080</v>
      </c>
      <c r="J55" s="113" t="s">
        <v>1080</v>
      </c>
      <c r="K55" s="113" t="s">
        <v>1080</v>
      </c>
      <c r="L55" s="113" t="s">
        <v>1080</v>
      </c>
      <c r="M55" s="113" t="s">
        <v>1080</v>
      </c>
      <c r="N55" s="113" t="s">
        <v>1080</v>
      </c>
      <c r="O55" s="113" t="s">
        <v>1080</v>
      </c>
      <c r="P55" s="113" t="s">
        <v>1080</v>
      </c>
      <c r="Q55" s="39" t="s">
        <v>441</v>
      </c>
      <c r="R55" s="174" t="s">
        <v>1172</v>
      </c>
    </row>
    <row r="56" spans="2:18" x14ac:dyDescent="0.25">
      <c r="B56" s="38"/>
      <c r="C56" s="144" t="s">
        <v>498</v>
      </c>
      <c r="D56" s="40" t="s">
        <v>490</v>
      </c>
      <c r="E56" s="139" t="s">
        <v>451</v>
      </c>
      <c r="F56" s="139" t="s">
        <v>447</v>
      </c>
      <c r="G56" s="113" t="s">
        <v>1</v>
      </c>
      <c r="H56" s="113" t="s">
        <v>1080</v>
      </c>
      <c r="I56" s="113" t="s">
        <v>1080</v>
      </c>
      <c r="J56" s="113" t="s">
        <v>1080</v>
      </c>
      <c r="K56" s="113" t="s">
        <v>1080</v>
      </c>
      <c r="L56" s="113" t="s">
        <v>1080</v>
      </c>
      <c r="M56" s="113" t="s">
        <v>1080</v>
      </c>
      <c r="N56" s="113" t="s">
        <v>1080</v>
      </c>
      <c r="O56" s="113" t="s">
        <v>1080</v>
      </c>
      <c r="P56" s="113" t="s">
        <v>1080</v>
      </c>
      <c r="Q56" s="39" t="s">
        <v>441</v>
      </c>
      <c r="R56" s="174" t="s">
        <v>1172</v>
      </c>
    </row>
    <row r="57" spans="2:18" x14ac:dyDescent="0.25">
      <c r="B57" s="38"/>
      <c r="C57" s="144" t="s">
        <v>499</v>
      </c>
      <c r="D57" s="40" t="s">
        <v>490</v>
      </c>
      <c r="E57" s="139" t="s">
        <v>451</v>
      </c>
      <c r="F57" s="139" t="s">
        <v>449</v>
      </c>
      <c r="G57" s="113" t="s">
        <v>1</v>
      </c>
      <c r="H57" s="113" t="s">
        <v>1080</v>
      </c>
      <c r="I57" s="113" t="s">
        <v>1080</v>
      </c>
      <c r="J57" s="113" t="s">
        <v>1080</v>
      </c>
      <c r="K57" s="113" t="s">
        <v>1080</v>
      </c>
      <c r="L57" s="113" t="s">
        <v>1080</v>
      </c>
      <c r="M57" s="113" t="s">
        <v>1080</v>
      </c>
      <c r="N57" s="113" t="s">
        <v>1080</v>
      </c>
      <c r="O57" s="113" t="s">
        <v>1080</v>
      </c>
      <c r="P57" s="113" t="s">
        <v>1080</v>
      </c>
      <c r="Q57" s="39" t="s">
        <v>441</v>
      </c>
      <c r="R57" s="174" t="s">
        <v>1172</v>
      </c>
    </row>
    <row r="58" spans="2:18" x14ac:dyDescent="0.25">
      <c r="B58" s="38" t="s">
        <v>500</v>
      </c>
      <c r="C58" s="143" t="s">
        <v>127</v>
      </c>
      <c r="D58" s="40" t="s">
        <v>501</v>
      </c>
      <c r="E58" s="139" t="s">
        <v>439</v>
      </c>
      <c r="F58" s="139" t="s">
        <v>440</v>
      </c>
      <c r="G58" s="113" t="s">
        <v>1</v>
      </c>
      <c r="H58" s="113" t="s">
        <v>1080</v>
      </c>
      <c r="I58" s="113" t="s">
        <v>1080</v>
      </c>
      <c r="J58" s="113" t="s">
        <v>1080</v>
      </c>
      <c r="K58" s="113" t="s">
        <v>1080</v>
      </c>
      <c r="L58" s="113" t="s">
        <v>1080</v>
      </c>
      <c r="M58" s="113" t="s">
        <v>1080</v>
      </c>
      <c r="N58" s="113" t="s">
        <v>1080</v>
      </c>
      <c r="O58" s="113" t="s">
        <v>1080</v>
      </c>
      <c r="P58" s="113" t="s">
        <v>1080</v>
      </c>
      <c r="Q58" s="39" t="s">
        <v>441</v>
      </c>
      <c r="R58" s="120" t="s">
        <v>1173</v>
      </c>
    </row>
    <row r="59" spans="2:18" x14ac:dyDescent="0.25">
      <c r="B59" s="38"/>
      <c r="C59" s="143" t="s">
        <v>130</v>
      </c>
      <c r="D59" s="40" t="s">
        <v>501</v>
      </c>
      <c r="E59" s="139" t="s">
        <v>439</v>
      </c>
      <c r="F59" s="139" t="s">
        <v>443</v>
      </c>
      <c r="G59" s="113" t="s">
        <v>1</v>
      </c>
      <c r="H59" s="113" t="s">
        <v>1080</v>
      </c>
      <c r="I59" s="113" t="s">
        <v>1080</v>
      </c>
      <c r="J59" s="113" t="s">
        <v>1080</v>
      </c>
      <c r="K59" s="113" t="s">
        <v>1080</v>
      </c>
      <c r="L59" s="113" t="s">
        <v>1080</v>
      </c>
      <c r="M59" s="113" t="s">
        <v>1080</v>
      </c>
      <c r="N59" s="113" t="s">
        <v>1080</v>
      </c>
      <c r="O59" s="113" t="s">
        <v>1080</v>
      </c>
      <c r="P59" s="113" t="s">
        <v>1080</v>
      </c>
      <c r="Q59" s="39" t="s">
        <v>441</v>
      </c>
      <c r="R59" s="120" t="s">
        <v>1173</v>
      </c>
    </row>
    <row r="60" spans="2:18" x14ac:dyDescent="0.25">
      <c r="B60" s="38"/>
      <c r="C60" s="143" t="s">
        <v>502</v>
      </c>
      <c r="D60" s="40" t="s">
        <v>501</v>
      </c>
      <c r="E60" s="139" t="s">
        <v>439</v>
      </c>
      <c r="F60" s="139" t="s">
        <v>445</v>
      </c>
      <c r="G60" s="113" t="s">
        <v>0</v>
      </c>
      <c r="H60" s="113" t="s">
        <v>1080</v>
      </c>
      <c r="I60" s="113">
        <v>0</v>
      </c>
      <c r="J60" s="113">
        <v>0</v>
      </c>
      <c r="K60" s="113">
        <v>0</v>
      </c>
      <c r="L60" s="113">
        <v>0</v>
      </c>
      <c r="M60" s="113">
        <v>0</v>
      </c>
      <c r="N60" s="113">
        <v>0</v>
      </c>
      <c r="O60" s="113">
        <v>0</v>
      </c>
      <c r="P60" s="113">
        <v>0</v>
      </c>
      <c r="Q60" s="39" t="s">
        <v>441</v>
      </c>
      <c r="R60" s="120" t="s">
        <v>1174</v>
      </c>
    </row>
    <row r="61" spans="2:18" x14ac:dyDescent="0.25">
      <c r="B61" s="38"/>
      <c r="C61" s="143" t="s">
        <v>503</v>
      </c>
      <c r="D61" s="40" t="s">
        <v>501</v>
      </c>
      <c r="E61" s="139" t="s">
        <v>439</v>
      </c>
      <c r="F61" s="139" t="s">
        <v>447</v>
      </c>
      <c r="G61" s="113" t="s">
        <v>0</v>
      </c>
      <c r="H61" s="113" t="s">
        <v>1080</v>
      </c>
      <c r="I61" s="113">
        <v>0</v>
      </c>
      <c r="J61" s="113">
        <v>0</v>
      </c>
      <c r="K61" s="113">
        <v>0</v>
      </c>
      <c r="L61" s="113">
        <v>0</v>
      </c>
      <c r="M61" s="113">
        <v>0</v>
      </c>
      <c r="N61" s="113">
        <v>0</v>
      </c>
      <c r="O61" s="113">
        <v>0</v>
      </c>
      <c r="P61" s="113">
        <v>0</v>
      </c>
      <c r="Q61" s="39" t="s">
        <v>441</v>
      </c>
      <c r="R61" s="120" t="s">
        <v>1174</v>
      </c>
    </row>
    <row r="62" spans="2:18" x14ac:dyDescent="0.25">
      <c r="B62" s="38"/>
      <c r="C62" s="143" t="s">
        <v>504</v>
      </c>
      <c r="D62" s="40" t="s">
        <v>501</v>
      </c>
      <c r="E62" s="139" t="s">
        <v>439</v>
      </c>
      <c r="F62" s="139" t="s">
        <v>449</v>
      </c>
      <c r="G62" s="113" t="s">
        <v>0</v>
      </c>
      <c r="H62" s="113" t="s">
        <v>1080</v>
      </c>
      <c r="I62" s="113">
        <v>0</v>
      </c>
      <c r="J62" s="113">
        <v>0</v>
      </c>
      <c r="K62" s="113">
        <v>0</v>
      </c>
      <c r="L62" s="113">
        <v>0</v>
      </c>
      <c r="M62" s="113">
        <v>0</v>
      </c>
      <c r="N62" s="113">
        <v>0</v>
      </c>
      <c r="O62" s="113">
        <v>0</v>
      </c>
      <c r="P62" s="113">
        <v>0</v>
      </c>
      <c r="Q62" s="39" t="s">
        <v>441</v>
      </c>
      <c r="R62" s="120" t="s">
        <v>1174</v>
      </c>
    </row>
    <row r="63" spans="2:18" x14ac:dyDescent="0.25">
      <c r="B63" s="38"/>
      <c r="C63" s="143" t="s">
        <v>505</v>
      </c>
      <c r="D63" s="40" t="s">
        <v>501</v>
      </c>
      <c r="E63" s="139" t="s">
        <v>451</v>
      </c>
      <c r="F63" s="139" t="s">
        <v>440</v>
      </c>
      <c r="G63" s="113" t="s">
        <v>1</v>
      </c>
      <c r="H63" s="113" t="s">
        <v>1080</v>
      </c>
      <c r="I63" s="113" t="s">
        <v>1080</v>
      </c>
      <c r="J63" s="113" t="s">
        <v>1080</v>
      </c>
      <c r="K63" s="113" t="s">
        <v>1080</v>
      </c>
      <c r="L63" s="113" t="s">
        <v>1080</v>
      </c>
      <c r="M63" s="113" t="s">
        <v>1080</v>
      </c>
      <c r="N63" s="113" t="s">
        <v>1080</v>
      </c>
      <c r="O63" s="113" t="s">
        <v>1080</v>
      </c>
      <c r="P63" s="113" t="s">
        <v>1080</v>
      </c>
      <c r="Q63" s="39" t="s">
        <v>441</v>
      </c>
      <c r="R63" s="174" t="s">
        <v>1172</v>
      </c>
    </row>
    <row r="64" spans="2:18" x14ac:dyDescent="0.25">
      <c r="B64" s="38"/>
      <c r="C64" s="143" t="s">
        <v>506</v>
      </c>
      <c r="D64" s="40" t="s">
        <v>501</v>
      </c>
      <c r="E64" s="139" t="s">
        <v>451</v>
      </c>
      <c r="F64" s="139" t="s">
        <v>443</v>
      </c>
      <c r="G64" s="113" t="s">
        <v>1</v>
      </c>
      <c r="H64" s="113" t="s">
        <v>1080</v>
      </c>
      <c r="I64" s="113" t="s">
        <v>1080</v>
      </c>
      <c r="J64" s="113" t="s">
        <v>1080</v>
      </c>
      <c r="K64" s="113" t="s">
        <v>1080</v>
      </c>
      <c r="L64" s="113" t="s">
        <v>1080</v>
      </c>
      <c r="M64" s="113" t="s">
        <v>1080</v>
      </c>
      <c r="N64" s="113" t="s">
        <v>1080</v>
      </c>
      <c r="O64" s="113" t="s">
        <v>1080</v>
      </c>
      <c r="P64" s="113" t="s">
        <v>1080</v>
      </c>
      <c r="Q64" s="39" t="s">
        <v>441</v>
      </c>
      <c r="R64" s="174" t="s">
        <v>1172</v>
      </c>
    </row>
    <row r="65" spans="2:18" x14ac:dyDescent="0.25">
      <c r="B65" s="38"/>
      <c r="C65" s="143" t="s">
        <v>507</v>
      </c>
      <c r="D65" s="40" t="s">
        <v>501</v>
      </c>
      <c r="E65" s="139" t="s">
        <v>451</v>
      </c>
      <c r="F65" s="139" t="s">
        <v>445</v>
      </c>
      <c r="G65" s="113" t="s">
        <v>1</v>
      </c>
      <c r="H65" s="113" t="s">
        <v>1080</v>
      </c>
      <c r="I65" s="113" t="s">
        <v>1080</v>
      </c>
      <c r="J65" s="113" t="s">
        <v>1080</v>
      </c>
      <c r="K65" s="113" t="s">
        <v>1080</v>
      </c>
      <c r="L65" s="113" t="s">
        <v>1080</v>
      </c>
      <c r="M65" s="113" t="s">
        <v>1080</v>
      </c>
      <c r="N65" s="113" t="s">
        <v>1080</v>
      </c>
      <c r="O65" s="113" t="s">
        <v>1080</v>
      </c>
      <c r="P65" s="113" t="s">
        <v>1080</v>
      </c>
      <c r="Q65" s="39" t="s">
        <v>441</v>
      </c>
      <c r="R65" s="174" t="s">
        <v>1172</v>
      </c>
    </row>
    <row r="66" spans="2:18" x14ac:dyDescent="0.25">
      <c r="B66" s="38"/>
      <c r="C66" s="143" t="s">
        <v>508</v>
      </c>
      <c r="D66" s="40" t="s">
        <v>501</v>
      </c>
      <c r="E66" s="139" t="s">
        <v>451</v>
      </c>
      <c r="F66" s="139" t="s">
        <v>447</v>
      </c>
      <c r="G66" s="113" t="s">
        <v>1</v>
      </c>
      <c r="H66" s="113" t="s">
        <v>1080</v>
      </c>
      <c r="I66" s="113" t="s">
        <v>1080</v>
      </c>
      <c r="J66" s="113" t="s">
        <v>1080</v>
      </c>
      <c r="K66" s="113" t="s">
        <v>1080</v>
      </c>
      <c r="L66" s="113" t="s">
        <v>1080</v>
      </c>
      <c r="M66" s="113" t="s">
        <v>1080</v>
      </c>
      <c r="N66" s="113" t="s">
        <v>1080</v>
      </c>
      <c r="O66" s="113" t="s">
        <v>1080</v>
      </c>
      <c r="P66" s="113" t="s">
        <v>1080</v>
      </c>
      <c r="Q66" s="39" t="s">
        <v>441</v>
      </c>
      <c r="R66" s="174" t="s">
        <v>1172</v>
      </c>
    </row>
    <row r="67" spans="2:18" x14ac:dyDescent="0.25">
      <c r="B67" s="38"/>
      <c r="C67" s="143" t="s">
        <v>509</v>
      </c>
      <c r="D67" s="40" t="s">
        <v>501</v>
      </c>
      <c r="E67" s="139" t="s">
        <v>451</v>
      </c>
      <c r="F67" s="139" t="s">
        <v>449</v>
      </c>
      <c r="G67" s="113" t="s">
        <v>1</v>
      </c>
      <c r="H67" s="113" t="s">
        <v>1080</v>
      </c>
      <c r="I67" s="113" t="s">
        <v>1080</v>
      </c>
      <c r="J67" s="113" t="s">
        <v>1080</v>
      </c>
      <c r="K67" s="113" t="s">
        <v>1080</v>
      </c>
      <c r="L67" s="113" t="s">
        <v>1080</v>
      </c>
      <c r="M67" s="113" t="s">
        <v>1080</v>
      </c>
      <c r="N67" s="113" t="s">
        <v>1080</v>
      </c>
      <c r="O67" s="113" t="s">
        <v>1080</v>
      </c>
      <c r="P67" s="113" t="s">
        <v>1080</v>
      </c>
      <c r="Q67" s="39" t="s">
        <v>441</v>
      </c>
      <c r="R67" s="174" t="s">
        <v>1172</v>
      </c>
    </row>
    <row r="68" spans="2:18" x14ac:dyDescent="0.25">
      <c r="B68" s="38"/>
      <c r="C68" s="144" t="s">
        <v>134</v>
      </c>
      <c r="D68" s="40" t="s">
        <v>510</v>
      </c>
      <c r="E68" s="139" t="s">
        <v>439</v>
      </c>
      <c r="F68" s="139" t="s">
        <v>440</v>
      </c>
      <c r="G68" s="113" t="s">
        <v>1</v>
      </c>
      <c r="H68" s="113" t="s">
        <v>1080</v>
      </c>
      <c r="I68" s="113" t="s">
        <v>1080</v>
      </c>
      <c r="J68" s="113" t="s">
        <v>1080</v>
      </c>
      <c r="K68" s="113" t="s">
        <v>1080</v>
      </c>
      <c r="L68" s="113" t="s">
        <v>1080</v>
      </c>
      <c r="M68" s="113" t="s">
        <v>1080</v>
      </c>
      <c r="N68" s="113" t="s">
        <v>1080</v>
      </c>
      <c r="O68" s="113" t="s">
        <v>1080</v>
      </c>
      <c r="P68" s="113" t="s">
        <v>1080</v>
      </c>
      <c r="Q68" s="39" t="s">
        <v>441</v>
      </c>
      <c r="R68" s="120" t="s">
        <v>1173</v>
      </c>
    </row>
    <row r="69" spans="2:18" x14ac:dyDescent="0.25">
      <c r="B69" s="38"/>
      <c r="C69" s="144" t="s">
        <v>136</v>
      </c>
      <c r="D69" s="40" t="s">
        <v>510</v>
      </c>
      <c r="E69" s="139" t="s">
        <v>439</v>
      </c>
      <c r="F69" s="139" t="s">
        <v>443</v>
      </c>
      <c r="G69" s="113" t="s">
        <v>1</v>
      </c>
      <c r="H69" s="113" t="s">
        <v>1080</v>
      </c>
      <c r="I69" s="113" t="s">
        <v>1080</v>
      </c>
      <c r="J69" s="113" t="s">
        <v>1080</v>
      </c>
      <c r="K69" s="113" t="s">
        <v>1080</v>
      </c>
      <c r="L69" s="113" t="s">
        <v>1080</v>
      </c>
      <c r="M69" s="113" t="s">
        <v>1080</v>
      </c>
      <c r="N69" s="113" t="s">
        <v>1080</v>
      </c>
      <c r="O69" s="113" t="s">
        <v>1080</v>
      </c>
      <c r="P69" s="113" t="s">
        <v>1080</v>
      </c>
      <c r="Q69" s="39" t="s">
        <v>441</v>
      </c>
      <c r="R69" s="120" t="s">
        <v>1173</v>
      </c>
    </row>
    <row r="70" spans="2:18" x14ac:dyDescent="0.25">
      <c r="B70" s="38"/>
      <c r="C70" s="144" t="s">
        <v>511</v>
      </c>
      <c r="D70" s="40" t="s">
        <v>510</v>
      </c>
      <c r="E70" s="139" t="s">
        <v>439</v>
      </c>
      <c r="F70" s="139" t="s">
        <v>445</v>
      </c>
      <c r="G70" s="113" t="s">
        <v>0</v>
      </c>
      <c r="H70" s="113" t="s">
        <v>1080</v>
      </c>
      <c r="I70" s="113">
        <v>0</v>
      </c>
      <c r="J70" s="113">
        <v>0</v>
      </c>
      <c r="K70" s="113">
        <v>0</v>
      </c>
      <c r="L70" s="113">
        <v>0</v>
      </c>
      <c r="M70" s="113">
        <v>0</v>
      </c>
      <c r="N70" s="113">
        <v>0</v>
      </c>
      <c r="O70" s="113">
        <v>0</v>
      </c>
      <c r="P70" s="113">
        <v>0</v>
      </c>
      <c r="Q70" s="39" t="s">
        <v>441</v>
      </c>
      <c r="R70" s="120" t="s">
        <v>1174</v>
      </c>
    </row>
    <row r="71" spans="2:18" x14ac:dyDescent="0.25">
      <c r="B71" s="38"/>
      <c r="C71" s="144" t="s">
        <v>512</v>
      </c>
      <c r="D71" s="40" t="s">
        <v>510</v>
      </c>
      <c r="E71" s="139" t="s">
        <v>439</v>
      </c>
      <c r="F71" s="139" t="s">
        <v>447</v>
      </c>
      <c r="G71" s="113" t="s">
        <v>0</v>
      </c>
      <c r="H71" s="113" t="s">
        <v>1080</v>
      </c>
      <c r="I71" s="113">
        <v>0</v>
      </c>
      <c r="J71" s="113">
        <v>0</v>
      </c>
      <c r="K71" s="113">
        <v>0</v>
      </c>
      <c r="L71" s="113">
        <v>0</v>
      </c>
      <c r="M71" s="113">
        <v>0</v>
      </c>
      <c r="N71" s="113">
        <v>0</v>
      </c>
      <c r="O71" s="113">
        <v>0</v>
      </c>
      <c r="P71" s="113">
        <v>0</v>
      </c>
      <c r="Q71" s="39" t="s">
        <v>441</v>
      </c>
      <c r="R71" s="120" t="s">
        <v>1174</v>
      </c>
    </row>
    <row r="72" spans="2:18" x14ac:dyDescent="0.25">
      <c r="B72" s="38"/>
      <c r="C72" s="144" t="s">
        <v>513</v>
      </c>
      <c r="D72" s="40" t="s">
        <v>510</v>
      </c>
      <c r="E72" s="139" t="s">
        <v>439</v>
      </c>
      <c r="F72" s="139" t="s">
        <v>449</v>
      </c>
      <c r="G72" s="113" t="s">
        <v>0</v>
      </c>
      <c r="H72" s="113" t="s">
        <v>1080</v>
      </c>
      <c r="I72" s="113">
        <v>0</v>
      </c>
      <c r="J72" s="113">
        <v>0</v>
      </c>
      <c r="K72" s="113">
        <v>0</v>
      </c>
      <c r="L72" s="113">
        <v>0</v>
      </c>
      <c r="M72" s="113">
        <v>0</v>
      </c>
      <c r="N72" s="113">
        <v>0</v>
      </c>
      <c r="O72" s="113">
        <v>0</v>
      </c>
      <c r="P72" s="113">
        <v>0</v>
      </c>
      <c r="Q72" s="39" t="s">
        <v>441</v>
      </c>
      <c r="R72" s="120" t="s">
        <v>1174</v>
      </c>
    </row>
    <row r="73" spans="2:18" x14ac:dyDescent="0.25">
      <c r="B73" s="38"/>
      <c r="C73" s="144" t="s">
        <v>514</v>
      </c>
      <c r="D73" s="40" t="s">
        <v>510</v>
      </c>
      <c r="E73" s="139" t="s">
        <v>451</v>
      </c>
      <c r="F73" s="139" t="s">
        <v>440</v>
      </c>
      <c r="G73" s="113" t="s">
        <v>1</v>
      </c>
      <c r="H73" s="113" t="s">
        <v>1080</v>
      </c>
      <c r="I73" s="113" t="s">
        <v>1080</v>
      </c>
      <c r="J73" s="113" t="s">
        <v>1080</v>
      </c>
      <c r="K73" s="113" t="s">
        <v>1080</v>
      </c>
      <c r="L73" s="113" t="s">
        <v>1080</v>
      </c>
      <c r="M73" s="113" t="s">
        <v>1080</v>
      </c>
      <c r="N73" s="113" t="s">
        <v>1080</v>
      </c>
      <c r="O73" s="113" t="s">
        <v>1080</v>
      </c>
      <c r="P73" s="113" t="s">
        <v>1080</v>
      </c>
      <c r="Q73" s="39" t="s">
        <v>441</v>
      </c>
      <c r="R73" s="174" t="s">
        <v>1172</v>
      </c>
    </row>
    <row r="74" spans="2:18" x14ac:dyDescent="0.25">
      <c r="B74" s="38"/>
      <c r="C74" s="144" t="s">
        <v>515</v>
      </c>
      <c r="D74" s="40" t="s">
        <v>510</v>
      </c>
      <c r="E74" s="139" t="s">
        <v>451</v>
      </c>
      <c r="F74" s="139" t="s">
        <v>443</v>
      </c>
      <c r="G74" s="113" t="s">
        <v>1</v>
      </c>
      <c r="H74" s="113" t="s">
        <v>1080</v>
      </c>
      <c r="I74" s="113" t="s">
        <v>1080</v>
      </c>
      <c r="J74" s="113" t="s">
        <v>1080</v>
      </c>
      <c r="K74" s="113" t="s">
        <v>1080</v>
      </c>
      <c r="L74" s="113" t="s">
        <v>1080</v>
      </c>
      <c r="M74" s="113" t="s">
        <v>1080</v>
      </c>
      <c r="N74" s="113" t="s">
        <v>1080</v>
      </c>
      <c r="O74" s="113" t="s">
        <v>1080</v>
      </c>
      <c r="P74" s="113" t="s">
        <v>1080</v>
      </c>
      <c r="Q74" s="39" t="s">
        <v>441</v>
      </c>
      <c r="R74" s="174" t="s">
        <v>1172</v>
      </c>
    </row>
    <row r="75" spans="2:18" x14ac:dyDescent="0.25">
      <c r="B75" s="38"/>
      <c r="C75" s="144" t="s">
        <v>516</v>
      </c>
      <c r="D75" s="40" t="s">
        <v>510</v>
      </c>
      <c r="E75" s="139" t="s">
        <v>451</v>
      </c>
      <c r="F75" s="139" t="s">
        <v>445</v>
      </c>
      <c r="G75" s="113" t="s">
        <v>1</v>
      </c>
      <c r="H75" s="113" t="s">
        <v>1080</v>
      </c>
      <c r="I75" s="113" t="s">
        <v>1080</v>
      </c>
      <c r="J75" s="113" t="s">
        <v>1080</v>
      </c>
      <c r="K75" s="113" t="s">
        <v>1080</v>
      </c>
      <c r="L75" s="113" t="s">
        <v>1080</v>
      </c>
      <c r="M75" s="113" t="s">
        <v>1080</v>
      </c>
      <c r="N75" s="113" t="s">
        <v>1080</v>
      </c>
      <c r="O75" s="113" t="s">
        <v>1080</v>
      </c>
      <c r="P75" s="113" t="s">
        <v>1080</v>
      </c>
      <c r="Q75" s="39" t="s">
        <v>441</v>
      </c>
      <c r="R75" s="174" t="s">
        <v>1172</v>
      </c>
    </row>
    <row r="76" spans="2:18" x14ac:dyDescent="0.25">
      <c r="B76" s="38"/>
      <c r="C76" s="144" t="s">
        <v>517</v>
      </c>
      <c r="D76" s="40" t="s">
        <v>510</v>
      </c>
      <c r="E76" s="139" t="s">
        <v>451</v>
      </c>
      <c r="F76" s="139" t="s">
        <v>447</v>
      </c>
      <c r="G76" s="113" t="s">
        <v>1</v>
      </c>
      <c r="H76" s="113" t="s">
        <v>1080</v>
      </c>
      <c r="I76" s="113" t="s">
        <v>1080</v>
      </c>
      <c r="J76" s="113" t="s">
        <v>1080</v>
      </c>
      <c r="K76" s="113" t="s">
        <v>1080</v>
      </c>
      <c r="L76" s="113" t="s">
        <v>1080</v>
      </c>
      <c r="M76" s="113" t="s">
        <v>1080</v>
      </c>
      <c r="N76" s="113" t="s">
        <v>1080</v>
      </c>
      <c r="O76" s="113" t="s">
        <v>1080</v>
      </c>
      <c r="P76" s="113" t="s">
        <v>1080</v>
      </c>
      <c r="Q76" s="39" t="s">
        <v>441</v>
      </c>
      <c r="R76" s="174" t="s">
        <v>1172</v>
      </c>
    </row>
    <row r="77" spans="2:18" x14ac:dyDescent="0.25">
      <c r="B77" s="38"/>
      <c r="C77" s="144" t="s">
        <v>518</v>
      </c>
      <c r="D77" s="40" t="s">
        <v>510</v>
      </c>
      <c r="E77" s="139" t="s">
        <v>451</v>
      </c>
      <c r="F77" s="139" t="s">
        <v>449</v>
      </c>
      <c r="G77" s="113" t="s">
        <v>1</v>
      </c>
      <c r="H77" s="113" t="s">
        <v>1080</v>
      </c>
      <c r="I77" s="113" t="s">
        <v>1080</v>
      </c>
      <c r="J77" s="113" t="s">
        <v>1080</v>
      </c>
      <c r="K77" s="113" t="s">
        <v>1080</v>
      </c>
      <c r="L77" s="113" t="s">
        <v>1080</v>
      </c>
      <c r="M77" s="113" t="s">
        <v>1080</v>
      </c>
      <c r="N77" s="113" t="s">
        <v>1080</v>
      </c>
      <c r="O77" s="113" t="s">
        <v>1080</v>
      </c>
      <c r="P77" s="113" t="s">
        <v>1080</v>
      </c>
      <c r="Q77" s="39" t="s">
        <v>441</v>
      </c>
      <c r="R77" s="174" t="s">
        <v>1172</v>
      </c>
    </row>
    <row r="78" spans="2:18" x14ac:dyDescent="0.25">
      <c r="B78" s="38"/>
      <c r="C78" s="144" t="s">
        <v>519</v>
      </c>
      <c r="D78" s="12" t="s">
        <v>520</v>
      </c>
      <c r="E78" s="139" t="s">
        <v>439</v>
      </c>
      <c r="F78" s="139" t="s">
        <v>440</v>
      </c>
      <c r="G78" s="113" t="s">
        <v>1</v>
      </c>
      <c r="H78" s="113" t="s">
        <v>1080</v>
      </c>
      <c r="I78" s="113" t="s">
        <v>1080</v>
      </c>
      <c r="J78" s="113" t="s">
        <v>1080</v>
      </c>
      <c r="K78" s="113" t="s">
        <v>1080</v>
      </c>
      <c r="L78" s="113" t="s">
        <v>1080</v>
      </c>
      <c r="M78" s="113" t="s">
        <v>1080</v>
      </c>
      <c r="N78" s="113" t="s">
        <v>1080</v>
      </c>
      <c r="O78" s="113" t="s">
        <v>1080</v>
      </c>
      <c r="P78" s="113" t="s">
        <v>1080</v>
      </c>
      <c r="Q78" s="39" t="s">
        <v>441</v>
      </c>
      <c r="R78" s="120" t="s">
        <v>1173</v>
      </c>
    </row>
    <row r="79" spans="2:18" x14ac:dyDescent="0.25">
      <c r="B79" s="38"/>
      <c r="C79" s="144" t="s">
        <v>170</v>
      </c>
      <c r="D79" s="12" t="s">
        <v>520</v>
      </c>
      <c r="E79" s="139" t="s">
        <v>439</v>
      </c>
      <c r="F79" s="139" t="s">
        <v>443</v>
      </c>
      <c r="G79" s="113" t="s">
        <v>1</v>
      </c>
      <c r="H79" s="113" t="s">
        <v>1080</v>
      </c>
      <c r="I79" s="113" t="s">
        <v>1080</v>
      </c>
      <c r="J79" s="113" t="s">
        <v>1080</v>
      </c>
      <c r="K79" s="113" t="s">
        <v>1080</v>
      </c>
      <c r="L79" s="113" t="s">
        <v>1080</v>
      </c>
      <c r="M79" s="113" t="s">
        <v>1080</v>
      </c>
      <c r="N79" s="113" t="s">
        <v>1080</v>
      </c>
      <c r="O79" s="113" t="s">
        <v>1080</v>
      </c>
      <c r="P79" s="113" t="s">
        <v>1080</v>
      </c>
      <c r="Q79" s="39" t="s">
        <v>441</v>
      </c>
      <c r="R79" s="120" t="s">
        <v>1173</v>
      </c>
    </row>
    <row r="80" spans="2:18" x14ac:dyDescent="0.25">
      <c r="B80" s="38"/>
      <c r="C80" s="144" t="s">
        <v>521</v>
      </c>
      <c r="D80" s="12" t="s">
        <v>520</v>
      </c>
      <c r="E80" s="139" t="s">
        <v>439</v>
      </c>
      <c r="F80" s="139" t="s">
        <v>445</v>
      </c>
      <c r="G80" s="113" t="s">
        <v>0</v>
      </c>
      <c r="H80" s="113" t="s">
        <v>1080</v>
      </c>
      <c r="I80" s="113">
        <v>0</v>
      </c>
      <c r="J80" s="113">
        <v>0</v>
      </c>
      <c r="K80" s="113">
        <v>0</v>
      </c>
      <c r="L80" s="113">
        <v>0</v>
      </c>
      <c r="M80" s="113">
        <v>0</v>
      </c>
      <c r="N80" s="113">
        <v>0</v>
      </c>
      <c r="O80" s="113">
        <v>0</v>
      </c>
      <c r="P80" s="113">
        <v>0</v>
      </c>
      <c r="Q80" s="39" t="s">
        <v>441</v>
      </c>
      <c r="R80" s="120" t="s">
        <v>1174</v>
      </c>
    </row>
    <row r="81" spans="2:18" x14ac:dyDescent="0.25">
      <c r="B81" s="38"/>
      <c r="C81" s="144" t="s">
        <v>522</v>
      </c>
      <c r="D81" s="12" t="s">
        <v>520</v>
      </c>
      <c r="E81" s="139" t="s">
        <v>439</v>
      </c>
      <c r="F81" s="139" t="s">
        <v>447</v>
      </c>
      <c r="G81" s="113" t="s">
        <v>0</v>
      </c>
      <c r="H81" s="113" t="s">
        <v>1080</v>
      </c>
      <c r="I81" s="113">
        <v>0</v>
      </c>
      <c r="J81" s="113">
        <v>0</v>
      </c>
      <c r="K81" s="113">
        <v>0</v>
      </c>
      <c r="L81" s="113">
        <v>0</v>
      </c>
      <c r="M81" s="113">
        <v>0</v>
      </c>
      <c r="N81" s="113">
        <v>0</v>
      </c>
      <c r="O81" s="113">
        <v>0</v>
      </c>
      <c r="P81" s="113">
        <v>0</v>
      </c>
      <c r="Q81" s="39" t="s">
        <v>441</v>
      </c>
      <c r="R81" s="120" t="s">
        <v>1174</v>
      </c>
    </row>
    <row r="82" spans="2:18" x14ac:dyDescent="0.25">
      <c r="B82" s="38"/>
      <c r="C82" s="144" t="s">
        <v>523</v>
      </c>
      <c r="D82" s="12" t="s">
        <v>520</v>
      </c>
      <c r="E82" s="139" t="s">
        <v>439</v>
      </c>
      <c r="F82" s="139" t="s">
        <v>449</v>
      </c>
      <c r="G82" s="113" t="s">
        <v>0</v>
      </c>
      <c r="H82" s="113" t="s">
        <v>1080</v>
      </c>
      <c r="I82" s="113">
        <v>0</v>
      </c>
      <c r="J82" s="113">
        <v>0</v>
      </c>
      <c r="K82" s="113">
        <v>0</v>
      </c>
      <c r="L82" s="113">
        <v>0</v>
      </c>
      <c r="M82" s="113">
        <v>0</v>
      </c>
      <c r="N82" s="113">
        <v>0</v>
      </c>
      <c r="O82" s="113">
        <v>0</v>
      </c>
      <c r="P82" s="113">
        <v>0</v>
      </c>
      <c r="Q82" s="39" t="s">
        <v>441</v>
      </c>
      <c r="R82" s="120" t="s">
        <v>1174</v>
      </c>
    </row>
    <row r="83" spans="2:18" x14ac:dyDescent="0.25">
      <c r="B83" s="38"/>
      <c r="C83" s="144" t="s">
        <v>524</v>
      </c>
      <c r="D83" s="12" t="s">
        <v>520</v>
      </c>
      <c r="E83" s="139" t="s">
        <v>451</v>
      </c>
      <c r="F83" s="139" t="s">
        <v>440</v>
      </c>
      <c r="G83" s="113" t="s">
        <v>1</v>
      </c>
      <c r="H83" s="113" t="s">
        <v>1080</v>
      </c>
      <c r="I83" s="113" t="s">
        <v>1080</v>
      </c>
      <c r="J83" s="113" t="s">
        <v>1080</v>
      </c>
      <c r="K83" s="113" t="s">
        <v>1080</v>
      </c>
      <c r="L83" s="113" t="s">
        <v>1080</v>
      </c>
      <c r="M83" s="113" t="s">
        <v>1080</v>
      </c>
      <c r="N83" s="113" t="s">
        <v>1080</v>
      </c>
      <c r="O83" s="113" t="s">
        <v>1080</v>
      </c>
      <c r="P83" s="113" t="s">
        <v>1080</v>
      </c>
      <c r="Q83" s="39" t="s">
        <v>441</v>
      </c>
      <c r="R83" s="174" t="s">
        <v>1172</v>
      </c>
    </row>
    <row r="84" spans="2:18" x14ac:dyDescent="0.25">
      <c r="B84" s="38"/>
      <c r="C84" s="144" t="s">
        <v>525</v>
      </c>
      <c r="D84" s="12" t="s">
        <v>520</v>
      </c>
      <c r="E84" s="139" t="s">
        <v>451</v>
      </c>
      <c r="F84" s="139" t="s">
        <v>443</v>
      </c>
      <c r="G84" s="113" t="s">
        <v>1</v>
      </c>
      <c r="H84" s="113" t="s">
        <v>1080</v>
      </c>
      <c r="I84" s="113" t="s">
        <v>1080</v>
      </c>
      <c r="J84" s="113" t="s">
        <v>1080</v>
      </c>
      <c r="K84" s="113" t="s">
        <v>1080</v>
      </c>
      <c r="L84" s="113" t="s">
        <v>1080</v>
      </c>
      <c r="M84" s="113" t="s">
        <v>1080</v>
      </c>
      <c r="N84" s="113" t="s">
        <v>1080</v>
      </c>
      <c r="O84" s="113" t="s">
        <v>1080</v>
      </c>
      <c r="P84" s="113" t="s">
        <v>1080</v>
      </c>
      <c r="Q84" s="39" t="s">
        <v>441</v>
      </c>
      <c r="R84" s="174" t="s">
        <v>1172</v>
      </c>
    </row>
    <row r="85" spans="2:18" x14ac:dyDescent="0.25">
      <c r="B85" s="38"/>
      <c r="C85" s="144" t="s">
        <v>526</v>
      </c>
      <c r="D85" s="12" t="s">
        <v>520</v>
      </c>
      <c r="E85" s="139" t="s">
        <v>451</v>
      </c>
      <c r="F85" s="139" t="s">
        <v>445</v>
      </c>
      <c r="G85" s="113" t="s">
        <v>1</v>
      </c>
      <c r="H85" s="113" t="s">
        <v>1080</v>
      </c>
      <c r="I85" s="113" t="s">
        <v>1080</v>
      </c>
      <c r="J85" s="113" t="s">
        <v>1080</v>
      </c>
      <c r="K85" s="113" t="s">
        <v>1080</v>
      </c>
      <c r="L85" s="113" t="s">
        <v>1080</v>
      </c>
      <c r="M85" s="113" t="s">
        <v>1080</v>
      </c>
      <c r="N85" s="113" t="s">
        <v>1080</v>
      </c>
      <c r="O85" s="113" t="s">
        <v>1080</v>
      </c>
      <c r="P85" s="113" t="s">
        <v>1080</v>
      </c>
      <c r="Q85" s="39" t="s">
        <v>441</v>
      </c>
      <c r="R85" s="174" t="s">
        <v>1172</v>
      </c>
    </row>
    <row r="86" spans="2:18" x14ac:dyDescent="0.25">
      <c r="B86" s="38"/>
      <c r="C86" s="144" t="s">
        <v>527</v>
      </c>
      <c r="D86" s="12" t="s">
        <v>520</v>
      </c>
      <c r="E86" s="139" t="s">
        <v>451</v>
      </c>
      <c r="F86" s="139" t="s">
        <v>447</v>
      </c>
      <c r="G86" s="113" t="s">
        <v>1</v>
      </c>
      <c r="H86" s="113" t="s">
        <v>1080</v>
      </c>
      <c r="I86" s="113" t="s">
        <v>1080</v>
      </c>
      <c r="J86" s="113" t="s">
        <v>1080</v>
      </c>
      <c r="K86" s="113" t="s">
        <v>1080</v>
      </c>
      <c r="L86" s="113" t="s">
        <v>1080</v>
      </c>
      <c r="M86" s="113" t="s">
        <v>1080</v>
      </c>
      <c r="N86" s="113" t="s">
        <v>1080</v>
      </c>
      <c r="O86" s="113" t="s">
        <v>1080</v>
      </c>
      <c r="P86" s="113" t="s">
        <v>1080</v>
      </c>
      <c r="Q86" s="39" t="s">
        <v>441</v>
      </c>
      <c r="R86" s="174" t="s">
        <v>1172</v>
      </c>
    </row>
    <row r="87" spans="2:18" x14ac:dyDescent="0.25">
      <c r="B87" s="38"/>
      <c r="C87" s="144" t="s">
        <v>528</v>
      </c>
      <c r="D87" s="12" t="s">
        <v>520</v>
      </c>
      <c r="E87" s="139" t="s">
        <v>451</v>
      </c>
      <c r="F87" s="139" t="s">
        <v>449</v>
      </c>
      <c r="G87" s="113" t="s">
        <v>1</v>
      </c>
      <c r="H87" s="113" t="s">
        <v>1080</v>
      </c>
      <c r="I87" s="113" t="s">
        <v>1080</v>
      </c>
      <c r="J87" s="113" t="s">
        <v>1080</v>
      </c>
      <c r="K87" s="113" t="s">
        <v>1080</v>
      </c>
      <c r="L87" s="113" t="s">
        <v>1080</v>
      </c>
      <c r="M87" s="113" t="s">
        <v>1080</v>
      </c>
      <c r="N87" s="113" t="s">
        <v>1080</v>
      </c>
      <c r="O87" s="113" t="s">
        <v>1080</v>
      </c>
      <c r="P87" s="113" t="s">
        <v>1080</v>
      </c>
      <c r="Q87" s="39" t="s">
        <v>441</v>
      </c>
      <c r="R87" s="174" t="s">
        <v>1172</v>
      </c>
    </row>
    <row r="88" spans="2:18" x14ac:dyDescent="0.25">
      <c r="B88" s="38"/>
      <c r="C88" s="143" t="s">
        <v>529</v>
      </c>
      <c r="D88" s="12" t="s">
        <v>530</v>
      </c>
      <c r="E88" s="139" t="s">
        <v>439</v>
      </c>
      <c r="F88" s="139" t="s">
        <v>440</v>
      </c>
      <c r="G88" s="113" t="s">
        <v>1</v>
      </c>
      <c r="H88" s="113" t="s">
        <v>1080</v>
      </c>
      <c r="I88" s="113" t="s">
        <v>1080</v>
      </c>
      <c r="J88" s="113" t="s">
        <v>1080</v>
      </c>
      <c r="K88" s="113" t="s">
        <v>1080</v>
      </c>
      <c r="L88" s="113" t="s">
        <v>1080</v>
      </c>
      <c r="M88" s="113" t="s">
        <v>1080</v>
      </c>
      <c r="N88" s="113" t="s">
        <v>1080</v>
      </c>
      <c r="O88" s="113" t="s">
        <v>1080</v>
      </c>
      <c r="P88" s="113" t="s">
        <v>1080</v>
      </c>
      <c r="Q88" s="39" t="s">
        <v>441</v>
      </c>
      <c r="R88" s="120" t="s">
        <v>1173</v>
      </c>
    </row>
    <row r="89" spans="2:18" x14ac:dyDescent="0.25">
      <c r="B89" s="38"/>
      <c r="C89" s="143" t="s">
        <v>171</v>
      </c>
      <c r="D89" s="12" t="s">
        <v>530</v>
      </c>
      <c r="E89" s="139" t="s">
        <v>439</v>
      </c>
      <c r="F89" s="139" t="s">
        <v>443</v>
      </c>
      <c r="G89" s="113" t="s">
        <v>1</v>
      </c>
      <c r="H89" s="113" t="s">
        <v>1080</v>
      </c>
      <c r="I89" s="113" t="s">
        <v>1080</v>
      </c>
      <c r="J89" s="113" t="s">
        <v>1080</v>
      </c>
      <c r="K89" s="113" t="s">
        <v>1080</v>
      </c>
      <c r="L89" s="113" t="s">
        <v>1080</v>
      </c>
      <c r="M89" s="113" t="s">
        <v>1080</v>
      </c>
      <c r="N89" s="113" t="s">
        <v>1080</v>
      </c>
      <c r="O89" s="113" t="s">
        <v>1080</v>
      </c>
      <c r="P89" s="113" t="s">
        <v>1080</v>
      </c>
      <c r="Q89" s="39" t="s">
        <v>441</v>
      </c>
      <c r="R89" s="120" t="s">
        <v>1173</v>
      </c>
    </row>
    <row r="90" spans="2:18" x14ac:dyDescent="0.25">
      <c r="B90" s="38"/>
      <c r="C90" s="144" t="s">
        <v>531</v>
      </c>
      <c r="D90" s="12" t="s">
        <v>530</v>
      </c>
      <c r="E90" s="139" t="s">
        <v>439</v>
      </c>
      <c r="F90" s="139" t="s">
        <v>445</v>
      </c>
      <c r="G90" s="113" t="s">
        <v>0</v>
      </c>
      <c r="H90" s="113" t="s">
        <v>1080</v>
      </c>
      <c r="I90" s="113">
        <v>0</v>
      </c>
      <c r="J90" s="113">
        <v>0</v>
      </c>
      <c r="K90" s="113">
        <v>0</v>
      </c>
      <c r="L90" s="113">
        <v>0</v>
      </c>
      <c r="M90" s="113">
        <v>0</v>
      </c>
      <c r="N90" s="113">
        <v>0</v>
      </c>
      <c r="O90" s="113">
        <v>0</v>
      </c>
      <c r="P90" s="113">
        <v>0</v>
      </c>
      <c r="Q90" s="39" t="s">
        <v>441</v>
      </c>
      <c r="R90" s="120" t="s">
        <v>1174</v>
      </c>
    </row>
    <row r="91" spans="2:18" x14ac:dyDescent="0.25">
      <c r="B91" s="38"/>
      <c r="C91" s="144" t="s">
        <v>532</v>
      </c>
      <c r="D91" s="12" t="s">
        <v>530</v>
      </c>
      <c r="E91" s="139" t="s">
        <v>439</v>
      </c>
      <c r="F91" s="139" t="s">
        <v>447</v>
      </c>
      <c r="G91" s="113" t="s">
        <v>0</v>
      </c>
      <c r="H91" s="113" t="s">
        <v>1080</v>
      </c>
      <c r="I91" s="113">
        <v>0</v>
      </c>
      <c r="J91" s="113">
        <v>0</v>
      </c>
      <c r="K91" s="113">
        <v>0</v>
      </c>
      <c r="L91" s="113">
        <v>0</v>
      </c>
      <c r="M91" s="113">
        <v>0</v>
      </c>
      <c r="N91" s="113">
        <v>0</v>
      </c>
      <c r="O91" s="113">
        <v>0</v>
      </c>
      <c r="P91" s="113">
        <v>0</v>
      </c>
      <c r="Q91" s="39" t="s">
        <v>441</v>
      </c>
      <c r="R91" s="120" t="s">
        <v>1174</v>
      </c>
    </row>
    <row r="92" spans="2:18" x14ac:dyDescent="0.25">
      <c r="B92" s="38"/>
      <c r="C92" s="144" t="s">
        <v>533</v>
      </c>
      <c r="D92" s="12" t="s">
        <v>530</v>
      </c>
      <c r="E92" s="139" t="s">
        <v>439</v>
      </c>
      <c r="F92" s="139" t="s">
        <v>449</v>
      </c>
      <c r="G92" s="113" t="s">
        <v>0</v>
      </c>
      <c r="H92" s="113" t="s">
        <v>1080</v>
      </c>
      <c r="I92" s="113">
        <v>0</v>
      </c>
      <c r="J92" s="113">
        <v>0</v>
      </c>
      <c r="K92" s="113">
        <v>0</v>
      </c>
      <c r="L92" s="113">
        <v>0</v>
      </c>
      <c r="M92" s="113">
        <v>0</v>
      </c>
      <c r="N92" s="113">
        <v>0</v>
      </c>
      <c r="O92" s="113">
        <v>0</v>
      </c>
      <c r="P92" s="113">
        <v>0</v>
      </c>
      <c r="Q92" s="39" t="s">
        <v>441</v>
      </c>
      <c r="R92" s="120" t="s">
        <v>1174</v>
      </c>
    </row>
    <row r="93" spans="2:18" x14ac:dyDescent="0.25">
      <c r="B93" s="38"/>
      <c r="C93" s="144" t="s">
        <v>534</v>
      </c>
      <c r="D93" s="12" t="s">
        <v>530</v>
      </c>
      <c r="E93" s="139" t="s">
        <v>451</v>
      </c>
      <c r="F93" s="139" t="s">
        <v>440</v>
      </c>
      <c r="G93" s="113" t="s">
        <v>1</v>
      </c>
      <c r="H93" s="113" t="s">
        <v>1080</v>
      </c>
      <c r="I93" s="113" t="s">
        <v>1080</v>
      </c>
      <c r="J93" s="113" t="s">
        <v>1080</v>
      </c>
      <c r="K93" s="113" t="s">
        <v>1080</v>
      </c>
      <c r="L93" s="113" t="s">
        <v>1080</v>
      </c>
      <c r="M93" s="113" t="s">
        <v>1080</v>
      </c>
      <c r="N93" s="113" t="s">
        <v>1080</v>
      </c>
      <c r="O93" s="113" t="s">
        <v>1080</v>
      </c>
      <c r="P93" s="113" t="s">
        <v>1080</v>
      </c>
      <c r="Q93" s="39" t="s">
        <v>441</v>
      </c>
      <c r="R93" s="174" t="s">
        <v>1172</v>
      </c>
    </row>
    <row r="94" spans="2:18" x14ac:dyDescent="0.25">
      <c r="B94" s="38"/>
      <c r="C94" s="144" t="s">
        <v>535</v>
      </c>
      <c r="D94" s="12" t="s">
        <v>530</v>
      </c>
      <c r="E94" s="139" t="s">
        <v>451</v>
      </c>
      <c r="F94" s="139" t="s">
        <v>443</v>
      </c>
      <c r="G94" s="113" t="s">
        <v>1</v>
      </c>
      <c r="H94" s="113" t="s">
        <v>1080</v>
      </c>
      <c r="I94" s="113" t="s">
        <v>1080</v>
      </c>
      <c r="J94" s="113" t="s">
        <v>1080</v>
      </c>
      <c r="K94" s="113" t="s">
        <v>1080</v>
      </c>
      <c r="L94" s="113" t="s">
        <v>1080</v>
      </c>
      <c r="M94" s="113" t="s">
        <v>1080</v>
      </c>
      <c r="N94" s="113" t="s">
        <v>1080</v>
      </c>
      <c r="O94" s="113" t="s">
        <v>1080</v>
      </c>
      <c r="P94" s="113" t="s">
        <v>1080</v>
      </c>
      <c r="Q94" s="39" t="s">
        <v>441</v>
      </c>
      <c r="R94" s="174" t="s">
        <v>1172</v>
      </c>
    </row>
    <row r="95" spans="2:18" x14ac:dyDescent="0.25">
      <c r="B95" s="38"/>
      <c r="C95" s="144" t="s">
        <v>536</v>
      </c>
      <c r="D95" s="12" t="s">
        <v>530</v>
      </c>
      <c r="E95" s="139" t="s">
        <v>451</v>
      </c>
      <c r="F95" s="139" t="s">
        <v>445</v>
      </c>
      <c r="G95" s="113" t="s">
        <v>1</v>
      </c>
      <c r="H95" s="113" t="s">
        <v>1080</v>
      </c>
      <c r="I95" s="113" t="s">
        <v>1080</v>
      </c>
      <c r="J95" s="113" t="s">
        <v>1080</v>
      </c>
      <c r="K95" s="113" t="s">
        <v>1080</v>
      </c>
      <c r="L95" s="113" t="s">
        <v>1080</v>
      </c>
      <c r="M95" s="113" t="s">
        <v>1080</v>
      </c>
      <c r="N95" s="113" t="s">
        <v>1080</v>
      </c>
      <c r="O95" s="113" t="s">
        <v>1080</v>
      </c>
      <c r="P95" s="113" t="s">
        <v>1080</v>
      </c>
      <c r="Q95" s="39" t="s">
        <v>441</v>
      </c>
      <c r="R95" s="174" t="s">
        <v>1172</v>
      </c>
    </row>
    <row r="96" spans="2:18" x14ac:dyDescent="0.25">
      <c r="B96" s="38"/>
      <c r="C96" s="144" t="s">
        <v>537</v>
      </c>
      <c r="D96" s="12" t="s">
        <v>530</v>
      </c>
      <c r="E96" s="139" t="s">
        <v>451</v>
      </c>
      <c r="F96" s="139" t="s">
        <v>447</v>
      </c>
      <c r="G96" s="113" t="s">
        <v>1</v>
      </c>
      <c r="H96" s="113" t="s">
        <v>1080</v>
      </c>
      <c r="I96" s="113" t="s">
        <v>1080</v>
      </c>
      <c r="J96" s="113" t="s">
        <v>1080</v>
      </c>
      <c r="K96" s="113" t="s">
        <v>1080</v>
      </c>
      <c r="L96" s="113" t="s">
        <v>1080</v>
      </c>
      <c r="M96" s="113" t="s">
        <v>1080</v>
      </c>
      <c r="N96" s="113" t="s">
        <v>1080</v>
      </c>
      <c r="O96" s="113" t="s">
        <v>1080</v>
      </c>
      <c r="P96" s="113" t="s">
        <v>1080</v>
      </c>
      <c r="Q96" s="39" t="s">
        <v>441</v>
      </c>
      <c r="R96" s="174" t="s">
        <v>1172</v>
      </c>
    </row>
    <row r="97" spans="2:18" x14ac:dyDescent="0.25">
      <c r="B97" s="38"/>
      <c r="C97" s="144" t="s">
        <v>538</v>
      </c>
      <c r="D97" s="12" t="s">
        <v>530</v>
      </c>
      <c r="E97" s="139" t="s">
        <v>451</v>
      </c>
      <c r="F97" s="139" t="s">
        <v>449</v>
      </c>
      <c r="G97" s="113" t="s">
        <v>1</v>
      </c>
      <c r="H97" s="113" t="s">
        <v>1080</v>
      </c>
      <c r="I97" s="113" t="s">
        <v>1080</v>
      </c>
      <c r="J97" s="113" t="s">
        <v>1080</v>
      </c>
      <c r="K97" s="113" t="s">
        <v>1080</v>
      </c>
      <c r="L97" s="113" t="s">
        <v>1080</v>
      </c>
      <c r="M97" s="113" t="s">
        <v>1080</v>
      </c>
      <c r="N97" s="113" t="s">
        <v>1080</v>
      </c>
      <c r="O97" s="113" t="s">
        <v>1080</v>
      </c>
      <c r="P97" s="113" t="s">
        <v>1080</v>
      </c>
      <c r="Q97" s="39" t="s">
        <v>441</v>
      </c>
      <c r="R97" s="174" t="s">
        <v>1172</v>
      </c>
    </row>
    <row r="98" spans="2:18" x14ac:dyDescent="0.25">
      <c r="B98" s="38"/>
      <c r="C98" s="143" t="s">
        <v>539</v>
      </c>
      <c r="D98" s="12" t="s">
        <v>540</v>
      </c>
      <c r="E98" s="139" t="s">
        <v>439</v>
      </c>
      <c r="F98" s="139" t="s">
        <v>440</v>
      </c>
      <c r="G98" s="113" t="s">
        <v>1</v>
      </c>
      <c r="H98" s="113" t="s">
        <v>1080</v>
      </c>
      <c r="I98" s="113" t="s">
        <v>1080</v>
      </c>
      <c r="J98" s="113" t="s">
        <v>1080</v>
      </c>
      <c r="K98" s="113" t="s">
        <v>1080</v>
      </c>
      <c r="L98" s="113" t="s">
        <v>1080</v>
      </c>
      <c r="M98" s="113" t="s">
        <v>1080</v>
      </c>
      <c r="N98" s="113" t="s">
        <v>1080</v>
      </c>
      <c r="O98" s="113" t="s">
        <v>1080</v>
      </c>
      <c r="P98" s="113" t="s">
        <v>1080</v>
      </c>
      <c r="Q98" s="39" t="s">
        <v>441</v>
      </c>
      <c r="R98" s="120" t="s">
        <v>1173</v>
      </c>
    </row>
    <row r="99" spans="2:18" x14ac:dyDescent="0.25">
      <c r="B99" s="38"/>
      <c r="C99" s="143" t="s">
        <v>541</v>
      </c>
      <c r="D99" s="12" t="s">
        <v>540</v>
      </c>
      <c r="E99" s="139" t="s">
        <v>439</v>
      </c>
      <c r="F99" s="139" t="s">
        <v>443</v>
      </c>
      <c r="G99" s="113" t="s">
        <v>1</v>
      </c>
      <c r="H99" s="113" t="s">
        <v>1080</v>
      </c>
      <c r="I99" s="113" t="s">
        <v>1080</v>
      </c>
      <c r="J99" s="113" t="s">
        <v>1080</v>
      </c>
      <c r="K99" s="113" t="s">
        <v>1080</v>
      </c>
      <c r="L99" s="113" t="s">
        <v>1080</v>
      </c>
      <c r="M99" s="113" t="s">
        <v>1080</v>
      </c>
      <c r="N99" s="113" t="s">
        <v>1080</v>
      </c>
      <c r="O99" s="113" t="s">
        <v>1080</v>
      </c>
      <c r="P99" s="113" t="s">
        <v>1080</v>
      </c>
      <c r="Q99" s="39" t="s">
        <v>441</v>
      </c>
      <c r="R99" s="120" t="s">
        <v>1173</v>
      </c>
    </row>
    <row r="100" spans="2:18" x14ac:dyDescent="0.25">
      <c r="B100" s="38"/>
      <c r="C100" s="144" t="s">
        <v>542</v>
      </c>
      <c r="D100" s="12" t="s">
        <v>540</v>
      </c>
      <c r="E100" s="139" t="s">
        <v>439</v>
      </c>
      <c r="F100" s="139" t="s">
        <v>445</v>
      </c>
      <c r="G100" s="113" t="s">
        <v>0</v>
      </c>
      <c r="H100" s="113" t="s">
        <v>1080</v>
      </c>
      <c r="I100" s="113">
        <v>0</v>
      </c>
      <c r="J100" s="113">
        <v>0</v>
      </c>
      <c r="K100" s="113">
        <v>0</v>
      </c>
      <c r="L100" s="113">
        <v>0</v>
      </c>
      <c r="M100" s="113">
        <v>0</v>
      </c>
      <c r="N100" s="113">
        <v>0</v>
      </c>
      <c r="O100" s="113">
        <v>0</v>
      </c>
      <c r="P100" s="113">
        <v>0</v>
      </c>
      <c r="Q100" s="39" t="s">
        <v>441</v>
      </c>
      <c r="R100" s="120" t="s">
        <v>1174</v>
      </c>
    </row>
    <row r="101" spans="2:18" x14ac:dyDescent="0.25">
      <c r="B101" s="38"/>
      <c r="C101" s="144" t="s">
        <v>543</v>
      </c>
      <c r="D101" s="12" t="s">
        <v>540</v>
      </c>
      <c r="E101" s="139" t="s">
        <v>439</v>
      </c>
      <c r="F101" s="139" t="s">
        <v>447</v>
      </c>
      <c r="G101" s="113" t="s">
        <v>0</v>
      </c>
      <c r="H101" s="113" t="s">
        <v>1080</v>
      </c>
      <c r="I101" s="113">
        <v>0</v>
      </c>
      <c r="J101" s="113">
        <v>0</v>
      </c>
      <c r="K101" s="113">
        <v>0</v>
      </c>
      <c r="L101" s="113">
        <v>0</v>
      </c>
      <c r="M101" s="113">
        <v>0</v>
      </c>
      <c r="N101" s="113">
        <v>0</v>
      </c>
      <c r="O101" s="113">
        <v>0</v>
      </c>
      <c r="P101" s="113">
        <v>0</v>
      </c>
      <c r="Q101" s="39" t="s">
        <v>441</v>
      </c>
      <c r="R101" s="120" t="s">
        <v>1174</v>
      </c>
    </row>
    <row r="102" spans="2:18" x14ac:dyDescent="0.25">
      <c r="B102" s="38"/>
      <c r="C102" s="144" t="s">
        <v>544</v>
      </c>
      <c r="D102" s="12" t="s">
        <v>540</v>
      </c>
      <c r="E102" s="139" t="s">
        <v>439</v>
      </c>
      <c r="F102" s="139" t="s">
        <v>449</v>
      </c>
      <c r="G102" s="113" t="s">
        <v>0</v>
      </c>
      <c r="H102" s="113" t="s">
        <v>1080</v>
      </c>
      <c r="I102" s="113">
        <v>0</v>
      </c>
      <c r="J102" s="113">
        <v>0</v>
      </c>
      <c r="K102" s="113">
        <v>0</v>
      </c>
      <c r="L102" s="113">
        <v>0</v>
      </c>
      <c r="M102" s="113">
        <v>0</v>
      </c>
      <c r="N102" s="113">
        <v>0</v>
      </c>
      <c r="O102" s="113">
        <v>0</v>
      </c>
      <c r="P102" s="113">
        <v>0</v>
      </c>
      <c r="Q102" s="39" t="s">
        <v>441</v>
      </c>
      <c r="R102" s="120" t="s">
        <v>1174</v>
      </c>
    </row>
    <row r="103" spans="2:18" x14ac:dyDescent="0.25">
      <c r="B103" s="38"/>
      <c r="C103" s="144" t="s">
        <v>545</v>
      </c>
      <c r="D103" s="12" t="s">
        <v>540</v>
      </c>
      <c r="E103" s="139" t="s">
        <v>451</v>
      </c>
      <c r="F103" s="139" t="s">
        <v>440</v>
      </c>
      <c r="G103" s="113" t="s">
        <v>1</v>
      </c>
      <c r="H103" s="113" t="s">
        <v>1080</v>
      </c>
      <c r="I103" s="113" t="s">
        <v>1080</v>
      </c>
      <c r="J103" s="113" t="s">
        <v>1080</v>
      </c>
      <c r="K103" s="113" t="s">
        <v>1080</v>
      </c>
      <c r="L103" s="113" t="s">
        <v>1080</v>
      </c>
      <c r="M103" s="113" t="s">
        <v>1080</v>
      </c>
      <c r="N103" s="113" t="s">
        <v>1080</v>
      </c>
      <c r="O103" s="113" t="s">
        <v>1080</v>
      </c>
      <c r="P103" s="113" t="s">
        <v>1080</v>
      </c>
      <c r="Q103" s="39" t="s">
        <v>441</v>
      </c>
      <c r="R103" s="174" t="s">
        <v>1172</v>
      </c>
    </row>
    <row r="104" spans="2:18" x14ac:dyDescent="0.25">
      <c r="B104" s="38"/>
      <c r="C104" s="144" t="s">
        <v>546</v>
      </c>
      <c r="D104" s="12" t="s">
        <v>540</v>
      </c>
      <c r="E104" s="139" t="s">
        <v>451</v>
      </c>
      <c r="F104" s="139" t="s">
        <v>443</v>
      </c>
      <c r="G104" s="113" t="s">
        <v>1</v>
      </c>
      <c r="H104" s="113" t="s">
        <v>1080</v>
      </c>
      <c r="I104" s="113" t="s">
        <v>1080</v>
      </c>
      <c r="J104" s="113" t="s">
        <v>1080</v>
      </c>
      <c r="K104" s="113" t="s">
        <v>1080</v>
      </c>
      <c r="L104" s="113" t="s">
        <v>1080</v>
      </c>
      <c r="M104" s="113" t="s">
        <v>1080</v>
      </c>
      <c r="N104" s="113" t="s">
        <v>1080</v>
      </c>
      <c r="O104" s="113" t="s">
        <v>1080</v>
      </c>
      <c r="P104" s="113" t="s">
        <v>1080</v>
      </c>
      <c r="Q104" s="39" t="s">
        <v>441</v>
      </c>
      <c r="R104" s="174" t="s">
        <v>1172</v>
      </c>
    </row>
    <row r="105" spans="2:18" x14ac:dyDescent="0.25">
      <c r="B105" s="38"/>
      <c r="C105" s="144" t="s">
        <v>547</v>
      </c>
      <c r="D105" s="12" t="s">
        <v>540</v>
      </c>
      <c r="E105" s="139" t="s">
        <v>451</v>
      </c>
      <c r="F105" s="139" t="s">
        <v>445</v>
      </c>
      <c r="G105" s="113" t="s">
        <v>1</v>
      </c>
      <c r="H105" s="113" t="s">
        <v>1080</v>
      </c>
      <c r="I105" s="113" t="s">
        <v>1080</v>
      </c>
      <c r="J105" s="113" t="s">
        <v>1080</v>
      </c>
      <c r="K105" s="113" t="s">
        <v>1080</v>
      </c>
      <c r="L105" s="113" t="s">
        <v>1080</v>
      </c>
      <c r="M105" s="113" t="s">
        <v>1080</v>
      </c>
      <c r="N105" s="113" t="s">
        <v>1080</v>
      </c>
      <c r="O105" s="113" t="s">
        <v>1080</v>
      </c>
      <c r="P105" s="113" t="s">
        <v>1080</v>
      </c>
      <c r="Q105" s="39" t="s">
        <v>441</v>
      </c>
      <c r="R105" s="174" t="s">
        <v>1172</v>
      </c>
    </row>
    <row r="106" spans="2:18" x14ac:dyDescent="0.25">
      <c r="B106" s="38"/>
      <c r="C106" s="144" t="s">
        <v>548</v>
      </c>
      <c r="D106" s="12" t="s">
        <v>540</v>
      </c>
      <c r="E106" s="139" t="s">
        <v>451</v>
      </c>
      <c r="F106" s="139" t="s">
        <v>447</v>
      </c>
      <c r="G106" s="113" t="s">
        <v>1</v>
      </c>
      <c r="H106" s="113" t="s">
        <v>1080</v>
      </c>
      <c r="I106" s="113" t="s">
        <v>1080</v>
      </c>
      <c r="J106" s="113" t="s">
        <v>1080</v>
      </c>
      <c r="K106" s="113" t="s">
        <v>1080</v>
      </c>
      <c r="L106" s="113" t="s">
        <v>1080</v>
      </c>
      <c r="M106" s="113" t="s">
        <v>1080</v>
      </c>
      <c r="N106" s="113" t="s">
        <v>1080</v>
      </c>
      <c r="O106" s="113" t="s">
        <v>1080</v>
      </c>
      <c r="P106" s="113" t="s">
        <v>1080</v>
      </c>
      <c r="Q106" s="39" t="s">
        <v>441</v>
      </c>
      <c r="R106" s="174" t="s">
        <v>1172</v>
      </c>
    </row>
    <row r="107" spans="2:18" x14ac:dyDescent="0.25">
      <c r="B107" s="38"/>
      <c r="C107" s="144" t="s">
        <v>549</v>
      </c>
      <c r="D107" s="12" t="s">
        <v>540</v>
      </c>
      <c r="E107" s="139" t="s">
        <v>451</v>
      </c>
      <c r="F107" s="139" t="s">
        <v>449</v>
      </c>
      <c r="G107" s="113" t="s">
        <v>1</v>
      </c>
      <c r="H107" s="113" t="s">
        <v>1080</v>
      </c>
      <c r="I107" s="113" t="s">
        <v>1080</v>
      </c>
      <c r="J107" s="113" t="s">
        <v>1080</v>
      </c>
      <c r="K107" s="113" t="s">
        <v>1080</v>
      </c>
      <c r="L107" s="113" t="s">
        <v>1080</v>
      </c>
      <c r="M107" s="113" t="s">
        <v>1080</v>
      </c>
      <c r="N107" s="113" t="s">
        <v>1080</v>
      </c>
      <c r="O107" s="113" t="s">
        <v>1080</v>
      </c>
      <c r="P107" s="113" t="s">
        <v>1080</v>
      </c>
      <c r="Q107" s="39" t="s">
        <v>441</v>
      </c>
      <c r="R107" s="174" t="s">
        <v>1172</v>
      </c>
    </row>
    <row r="108" spans="2:18" x14ac:dyDescent="0.25">
      <c r="B108" s="38"/>
      <c r="C108" s="143" t="s">
        <v>550</v>
      </c>
      <c r="D108" s="12" t="s">
        <v>551</v>
      </c>
      <c r="E108" s="139" t="s">
        <v>439</v>
      </c>
      <c r="F108" s="139" t="s">
        <v>440</v>
      </c>
      <c r="G108" s="113" t="s">
        <v>1</v>
      </c>
      <c r="H108" s="113" t="s">
        <v>1080</v>
      </c>
      <c r="I108" s="113" t="s">
        <v>1080</v>
      </c>
      <c r="J108" s="113" t="s">
        <v>1080</v>
      </c>
      <c r="K108" s="113" t="s">
        <v>1080</v>
      </c>
      <c r="L108" s="113" t="s">
        <v>1080</v>
      </c>
      <c r="M108" s="113" t="s">
        <v>1080</v>
      </c>
      <c r="N108" s="113" t="s">
        <v>1080</v>
      </c>
      <c r="O108" s="113" t="s">
        <v>1080</v>
      </c>
      <c r="P108" s="113" t="s">
        <v>1080</v>
      </c>
      <c r="Q108" s="39" t="s">
        <v>441</v>
      </c>
      <c r="R108" s="120" t="s">
        <v>1173</v>
      </c>
    </row>
    <row r="109" spans="2:18" x14ac:dyDescent="0.25">
      <c r="B109" s="38"/>
      <c r="C109" s="143" t="s">
        <v>552</v>
      </c>
      <c r="D109" s="12" t="s">
        <v>551</v>
      </c>
      <c r="E109" s="139" t="s">
        <v>439</v>
      </c>
      <c r="F109" s="139" t="s">
        <v>443</v>
      </c>
      <c r="G109" s="113" t="s">
        <v>1</v>
      </c>
      <c r="H109" s="113" t="s">
        <v>1080</v>
      </c>
      <c r="I109" s="113" t="s">
        <v>1080</v>
      </c>
      <c r="J109" s="113" t="s">
        <v>1080</v>
      </c>
      <c r="K109" s="113" t="s">
        <v>1080</v>
      </c>
      <c r="L109" s="113" t="s">
        <v>1080</v>
      </c>
      <c r="M109" s="113" t="s">
        <v>1080</v>
      </c>
      <c r="N109" s="113" t="s">
        <v>1080</v>
      </c>
      <c r="O109" s="113" t="s">
        <v>1080</v>
      </c>
      <c r="P109" s="113" t="s">
        <v>1080</v>
      </c>
      <c r="Q109" s="39" t="s">
        <v>441</v>
      </c>
      <c r="R109" s="120" t="s">
        <v>1173</v>
      </c>
    </row>
    <row r="110" spans="2:18" x14ac:dyDescent="0.25">
      <c r="B110" s="38"/>
      <c r="C110" s="144" t="s">
        <v>553</v>
      </c>
      <c r="D110" s="12" t="s">
        <v>551</v>
      </c>
      <c r="E110" s="139" t="s">
        <v>439</v>
      </c>
      <c r="F110" s="139" t="s">
        <v>445</v>
      </c>
      <c r="G110" s="113" t="s">
        <v>0</v>
      </c>
      <c r="H110" s="113" t="s">
        <v>1080</v>
      </c>
      <c r="I110" s="113">
        <v>0</v>
      </c>
      <c r="J110" s="113">
        <v>0</v>
      </c>
      <c r="K110" s="113">
        <v>0</v>
      </c>
      <c r="L110" s="113">
        <v>0</v>
      </c>
      <c r="M110" s="113">
        <v>0</v>
      </c>
      <c r="N110" s="113">
        <v>0</v>
      </c>
      <c r="O110" s="113">
        <v>0</v>
      </c>
      <c r="P110" s="113">
        <v>0</v>
      </c>
      <c r="Q110" s="39" t="s">
        <v>441</v>
      </c>
      <c r="R110" s="120" t="s">
        <v>1174</v>
      </c>
    </row>
    <row r="111" spans="2:18" x14ac:dyDescent="0.25">
      <c r="B111" s="38"/>
      <c r="C111" s="144" t="s">
        <v>554</v>
      </c>
      <c r="D111" s="12" t="s">
        <v>551</v>
      </c>
      <c r="E111" s="139" t="s">
        <v>439</v>
      </c>
      <c r="F111" s="139" t="s">
        <v>447</v>
      </c>
      <c r="G111" s="113" t="s">
        <v>0</v>
      </c>
      <c r="H111" s="113" t="s">
        <v>1080</v>
      </c>
      <c r="I111" s="113">
        <v>0</v>
      </c>
      <c r="J111" s="113">
        <v>0</v>
      </c>
      <c r="K111" s="113">
        <v>0</v>
      </c>
      <c r="L111" s="113">
        <v>0</v>
      </c>
      <c r="M111" s="113">
        <v>0</v>
      </c>
      <c r="N111" s="113">
        <v>0</v>
      </c>
      <c r="O111" s="113">
        <v>0</v>
      </c>
      <c r="P111" s="113">
        <v>0</v>
      </c>
      <c r="Q111" s="39" t="s">
        <v>441</v>
      </c>
      <c r="R111" s="120" t="s">
        <v>1174</v>
      </c>
    </row>
    <row r="112" spans="2:18" x14ac:dyDescent="0.25">
      <c r="B112" s="38"/>
      <c r="C112" s="144" t="s">
        <v>555</v>
      </c>
      <c r="D112" s="12" t="s">
        <v>551</v>
      </c>
      <c r="E112" s="139" t="s">
        <v>439</v>
      </c>
      <c r="F112" s="139" t="s">
        <v>449</v>
      </c>
      <c r="G112" s="113" t="s">
        <v>0</v>
      </c>
      <c r="H112" s="113" t="s">
        <v>1080</v>
      </c>
      <c r="I112" s="113">
        <v>0</v>
      </c>
      <c r="J112" s="113">
        <v>0</v>
      </c>
      <c r="K112" s="113">
        <v>0</v>
      </c>
      <c r="L112" s="113">
        <v>0</v>
      </c>
      <c r="M112" s="113">
        <v>0</v>
      </c>
      <c r="N112" s="113">
        <v>0</v>
      </c>
      <c r="O112" s="113">
        <v>0</v>
      </c>
      <c r="P112" s="113">
        <v>0</v>
      </c>
      <c r="Q112" s="39" t="s">
        <v>441</v>
      </c>
      <c r="R112" s="120" t="s">
        <v>1174</v>
      </c>
    </row>
    <row r="113" spans="2:18" x14ac:dyDescent="0.25">
      <c r="B113" s="38"/>
      <c r="C113" s="144" t="s">
        <v>556</v>
      </c>
      <c r="D113" s="12" t="s">
        <v>551</v>
      </c>
      <c r="E113" s="139" t="s">
        <v>451</v>
      </c>
      <c r="F113" s="139" t="s">
        <v>440</v>
      </c>
      <c r="G113" s="113" t="s">
        <v>1</v>
      </c>
      <c r="H113" s="113" t="s">
        <v>1080</v>
      </c>
      <c r="I113" s="113" t="s">
        <v>1080</v>
      </c>
      <c r="J113" s="113" t="s">
        <v>1080</v>
      </c>
      <c r="K113" s="113" t="s">
        <v>1080</v>
      </c>
      <c r="L113" s="113" t="s">
        <v>1080</v>
      </c>
      <c r="M113" s="113" t="s">
        <v>1080</v>
      </c>
      <c r="N113" s="113" t="s">
        <v>1080</v>
      </c>
      <c r="O113" s="113" t="s">
        <v>1080</v>
      </c>
      <c r="P113" s="113" t="s">
        <v>1080</v>
      </c>
      <c r="Q113" s="39" t="s">
        <v>441</v>
      </c>
      <c r="R113" s="174" t="s">
        <v>1172</v>
      </c>
    </row>
    <row r="114" spans="2:18" x14ac:dyDescent="0.25">
      <c r="B114" s="38"/>
      <c r="C114" s="144" t="s">
        <v>557</v>
      </c>
      <c r="D114" s="12" t="s">
        <v>551</v>
      </c>
      <c r="E114" s="139" t="s">
        <v>451</v>
      </c>
      <c r="F114" s="139" t="s">
        <v>443</v>
      </c>
      <c r="G114" s="113" t="s">
        <v>1</v>
      </c>
      <c r="H114" s="113" t="s">
        <v>1080</v>
      </c>
      <c r="I114" s="113" t="s">
        <v>1080</v>
      </c>
      <c r="J114" s="113" t="s">
        <v>1080</v>
      </c>
      <c r="K114" s="113" t="s">
        <v>1080</v>
      </c>
      <c r="L114" s="113" t="s">
        <v>1080</v>
      </c>
      <c r="M114" s="113" t="s">
        <v>1080</v>
      </c>
      <c r="N114" s="113" t="s">
        <v>1080</v>
      </c>
      <c r="O114" s="113" t="s">
        <v>1080</v>
      </c>
      <c r="P114" s="113" t="s">
        <v>1080</v>
      </c>
      <c r="Q114" s="39" t="s">
        <v>441</v>
      </c>
      <c r="R114" s="174" t="s">
        <v>1172</v>
      </c>
    </row>
    <row r="115" spans="2:18" x14ac:dyDescent="0.25">
      <c r="B115" s="38"/>
      <c r="C115" s="144" t="s">
        <v>558</v>
      </c>
      <c r="D115" s="12" t="s">
        <v>551</v>
      </c>
      <c r="E115" s="139" t="s">
        <v>451</v>
      </c>
      <c r="F115" s="139" t="s">
        <v>445</v>
      </c>
      <c r="G115" s="113" t="s">
        <v>1</v>
      </c>
      <c r="H115" s="113" t="s">
        <v>1080</v>
      </c>
      <c r="I115" s="113" t="s">
        <v>1080</v>
      </c>
      <c r="J115" s="113" t="s">
        <v>1080</v>
      </c>
      <c r="K115" s="113" t="s">
        <v>1080</v>
      </c>
      <c r="L115" s="113" t="s">
        <v>1080</v>
      </c>
      <c r="M115" s="113" t="s">
        <v>1080</v>
      </c>
      <c r="N115" s="113" t="s">
        <v>1080</v>
      </c>
      <c r="O115" s="113" t="s">
        <v>1080</v>
      </c>
      <c r="P115" s="113" t="s">
        <v>1080</v>
      </c>
      <c r="Q115" s="39" t="s">
        <v>441</v>
      </c>
      <c r="R115" s="174" t="s">
        <v>1172</v>
      </c>
    </row>
    <row r="116" spans="2:18" x14ac:dyDescent="0.25">
      <c r="B116" s="38"/>
      <c r="C116" s="144" t="s">
        <v>559</v>
      </c>
      <c r="D116" s="12" t="s">
        <v>551</v>
      </c>
      <c r="E116" s="139" t="s">
        <v>451</v>
      </c>
      <c r="F116" s="139" t="s">
        <v>447</v>
      </c>
      <c r="G116" s="113" t="s">
        <v>1</v>
      </c>
      <c r="H116" s="113" t="s">
        <v>1080</v>
      </c>
      <c r="I116" s="113" t="s">
        <v>1080</v>
      </c>
      <c r="J116" s="113" t="s">
        <v>1080</v>
      </c>
      <c r="K116" s="113" t="s">
        <v>1080</v>
      </c>
      <c r="L116" s="113" t="s">
        <v>1080</v>
      </c>
      <c r="M116" s="113" t="s">
        <v>1080</v>
      </c>
      <c r="N116" s="113" t="s">
        <v>1080</v>
      </c>
      <c r="O116" s="113" t="s">
        <v>1080</v>
      </c>
      <c r="P116" s="113" t="s">
        <v>1080</v>
      </c>
      <c r="Q116" s="39" t="s">
        <v>441</v>
      </c>
      <c r="R116" s="174" t="s">
        <v>1172</v>
      </c>
    </row>
    <row r="117" spans="2:18" x14ac:dyDescent="0.25">
      <c r="B117" s="38"/>
      <c r="C117" s="144" t="s">
        <v>560</v>
      </c>
      <c r="D117" s="12" t="s">
        <v>551</v>
      </c>
      <c r="E117" s="139" t="s">
        <v>451</v>
      </c>
      <c r="F117" s="139" t="s">
        <v>449</v>
      </c>
      <c r="G117" s="113" t="s">
        <v>1</v>
      </c>
      <c r="H117" s="113" t="s">
        <v>1080</v>
      </c>
      <c r="I117" s="113" t="s">
        <v>1080</v>
      </c>
      <c r="J117" s="113" t="s">
        <v>1080</v>
      </c>
      <c r="K117" s="113" t="s">
        <v>1080</v>
      </c>
      <c r="L117" s="113" t="s">
        <v>1080</v>
      </c>
      <c r="M117" s="113" t="s">
        <v>1080</v>
      </c>
      <c r="N117" s="113" t="s">
        <v>1080</v>
      </c>
      <c r="O117" s="113" t="s">
        <v>1080</v>
      </c>
      <c r="P117" s="113" t="s">
        <v>1080</v>
      </c>
      <c r="Q117" s="39" t="s">
        <v>441</v>
      </c>
      <c r="R117" s="174" t="s">
        <v>1172</v>
      </c>
    </row>
    <row r="118" spans="2:18" x14ac:dyDescent="0.25">
      <c r="B118" s="38"/>
      <c r="C118" s="143" t="s">
        <v>561</v>
      </c>
      <c r="D118" s="12" t="s">
        <v>562</v>
      </c>
      <c r="E118" s="139" t="s">
        <v>439</v>
      </c>
      <c r="F118" s="139" t="s">
        <v>440</v>
      </c>
      <c r="G118" s="113" t="s">
        <v>1</v>
      </c>
      <c r="H118" s="113" t="s">
        <v>1080</v>
      </c>
      <c r="I118" s="113" t="s">
        <v>1080</v>
      </c>
      <c r="J118" s="113" t="s">
        <v>1080</v>
      </c>
      <c r="K118" s="113" t="s">
        <v>1080</v>
      </c>
      <c r="L118" s="113" t="s">
        <v>1080</v>
      </c>
      <c r="M118" s="113" t="s">
        <v>1080</v>
      </c>
      <c r="N118" s="113" t="s">
        <v>1080</v>
      </c>
      <c r="O118" s="113" t="s">
        <v>1080</v>
      </c>
      <c r="P118" s="113" t="s">
        <v>1080</v>
      </c>
      <c r="Q118" s="39" t="s">
        <v>441</v>
      </c>
      <c r="R118" s="120" t="s">
        <v>1173</v>
      </c>
    </row>
    <row r="119" spans="2:18" x14ac:dyDescent="0.25">
      <c r="B119" s="38"/>
      <c r="C119" s="143" t="s">
        <v>563</v>
      </c>
      <c r="D119" s="12" t="s">
        <v>562</v>
      </c>
      <c r="E119" s="139" t="s">
        <v>439</v>
      </c>
      <c r="F119" s="139" t="s">
        <v>443</v>
      </c>
      <c r="G119" s="113" t="s">
        <v>1</v>
      </c>
      <c r="H119" s="113" t="s">
        <v>1080</v>
      </c>
      <c r="I119" s="113" t="s">
        <v>1080</v>
      </c>
      <c r="J119" s="113" t="s">
        <v>1080</v>
      </c>
      <c r="K119" s="113" t="s">
        <v>1080</v>
      </c>
      <c r="L119" s="113" t="s">
        <v>1080</v>
      </c>
      <c r="M119" s="113" t="s">
        <v>1080</v>
      </c>
      <c r="N119" s="113" t="s">
        <v>1080</v>
      </c>
      <c r="O119" s="113" t="s">
        <v>1080</v>
      </c>
      <c r="P119" s="113" t="s">
        <v>1080</v>
      </c>
      <c r="Q119" s="39" t="s">
        <v>441</v>
      </c>
      <c r="R119" s="120" t="s">
        <v>1173</v>
      </c>
    </row>
    <row r="120" spans="2:18" x14ac:dyDescent="0.25">
      <c r="B120" s="38"/>
      <c r="C120" s="144" t="s">
        <v>564</v>
      </c>
      <c r="D120" s="12" t="s">
        <v>562</v>
      </c>
      <c r="E120" s="139" t="s">
        <v>439</v>
      </c>
      <c r="F120" s="139" t="s">
        <v>445</v>
      </c>
      <c r="G120" s="113" t="s">
        <v>0</v>
      </c>
      <c r="H120" s="113" t="s">
        <v>1080</v>
      </c>
      <c r="I120" s="113">
        <v>0</v>
      </c>
      <c r="J120" s="113">
        <v>0</v>
      </c>
      <c r="K120" s="113">
        <v>0</v>
      </c>
      <c r="L120" s="113">
        <v>0</v>
      </c>
      <c r="M120" s="113">
        <v>0</v>
      </c>
      <c r="N120" s="113">
        <v>0</v>
      </c>
      <c r="O120" s="113">
        <v>0</v>
      </c>
      <c r="P120" s="113">
        <v>0</v>
      </c>
      <c r="Q120" s="39" t="s">
        <v>441</v>
      </c>
      <c r="R120" s="120" t="s">
        <v>1174</v>
      </c>
    </row>
    <row r="121" spans="2:18" x14ac:dyDescent="0.25">
      <c r="B121" s="38"/>
      <c r="C121" s="144" t="s">
        <v>565</v>
      </c>
      <c r="D121" s="12" t="s">
        <v>562</v>
      </c>
      <c r="E121" s="139" t="s">
        <v>439</v>
      </c>
      <c r="F121" s="139" t="s">
        <v>447</v>
      </c>
      <c r="G121" s="113" t="s">
        <v>0</v>
      </c>
      <c r="H121" s="113" t="s">
        <v>1080</v>
      </c>
      <c r="I121" s="113">
        <v>0</v>
      </c>
      <c r="J121" s="113">
        <v>0</v>
      </c>
      <c r="K121" s="113">
        <v>0</v>
      </c>
      <c r="L121" s="113">
        <v>0</v>
      </c>
      <c r="M121" s="113">
        <v>0</v>
      </c>
      <c r="N121" s="113">
        <v>0</v>
      </c>
      <c r="O121" s="113">
        <v>0</v>
      </c>
      <c r="P121" s="113">
        <v>0</v>
      </c>
      <c r="Q121" s="39" t="s">
        <v>441</v>
      </c>
      <c r="R121" s="120" t="s">
        <v>1174</v>
      </c>
    </row>
    <row r="122" spans="2:18" x14ac:dyDescent="0.25">
      <c r="B122" s="38"/>
      <c r="C122" s="144" t="s">
        <v>566</v>
      </c>
      <c r="D122" s="12" t="s">
        <v>562</v>
      </c>
      <c r="E122" s="139" t="s">
        <v>439</v>
      </c>
      <c r="F122" s="139" t="s">
        <v>449</v>
      </c>
      <c r="G122" s="113" t="s">
        <v>0</v>
      </c>
      <c r="H122" s="113" t="s">
        <v>1080</v>
      </c>
      <c r="I122" s="113">
        <v>0</v>
      </c>
      <c r="J122" s="113">
        <v>0</v>
      </c>
      <c r="K122" s="113">
        <v>0</v>
      </c>
      <c r="L122" s="113">
        <v>0</v>
      </c>
      <c r="M122" s="113">
        <v>0</v>
      </c>
      <c r="N122" s="113">
        <v>0</v>
      </c>
      <c r="O122" s="113">
        <v>0</v>
      </c>
      <c r="P122" s="113">
        <v>0</v>
      </c>
      <c r="Q122" s="39" t="s">
        <v>441</v>
      </c>
      <c r="R122" s="120" t="s">
        <v>1174</v>
      </c>
    </row>
    <row r="123" spans="2:18" x14ac:dyDescent="0.25">
      <c r="B123" s="38"/>
      <c r="C123" s="144" t="s">
        <v>567</v>
      </c>
      <c r="D123" s="12" t="s">
        <v>562</v>
      </c>
      <c r="E123" s="139" t="s">
        <v>451</v>
      </c>
      <c r="F123" s="139" t="s">
        <v>440</v>
      </c>
      <c r="G123" s="113" t="s">
        <v>1</v>
      </c>
      <c r="H123" s="113" t="s">
        <v>1080</v>
      </c>
      <c r="I123" s="113" t="s">
        <v>1080</v>
      </c>
      <c r="J123" s="113" t="s">
        <v>1080</v>
      </c>
      <c r="K123" s="113" t="s">
        <v>1080</v>
      </c>
      <c r="L123" s="113" t="s">
        <v>1080</v>
      </c>
      <c r="M123" s="113" t="s">
        <v>1080</v>
      </c>
      <c r="N123" s="113" t="s">
        <v>1080</v>
      </c>
      <c r="O123" s="113" t="s">
        <v>1080</v>
      </c>
      <c r="P123" s="113" t="s">
        <v>1080</v>
      </c>
      <c r="Q123" s="39" t="s">
        <v>441</v>
      </c>
      <c r="R123" s="174" t="s">
        <v>1172</v>
      </c>
    </row>
    <row r="124" spans="2:18" x14ac:dyDescent="0.25">
      <c r="B124" s="38"/>
      <c r="C124" s="144" t="s">
        <v>568</v>
      </c>
      <c r="D124" s="12" t="s">
        <v>562</v>
      </c>
      <c r="E124" s="139" t="s">
        <v>451</v>
      </c>
      <c r="F124" s="139" t="s">
        <v>443</v>
      </c>
      <c r="G124" s="113" t="s">
        <v>1</v>
      </c>
      <c r="H124" s="113" t="s">
        <v>1080</v>
      </c>
      <c r="I124" s="113" t="s">
        <v>1080</v>
      </c>
      <c r="J124" s="113" t="s">
        <v>1080</v>
      </c>
      <c r="K124" s="113" t="s">
        <v>1080</v>
      </c>
      <c r="L124" s="113" t="s">
        <v>1080</v>
      </c>
      <c r="M124" s="113" t="s">
        <v>1080</v>
      </c>
      <c r="N124" s="113" t="s">
        <v>1080</v>
      </c>
      <c r="O124" s="113" t="s">
        <v>1080</v>
      </c>
      <c r="P124" s="113" t="s">
        <v>1080</v>
      </c>
      <c r="Q124" s="39" t="s">
        <v>441</v>
      </c>
      <c r="R124" s="174" t="s">
        <v>1172</v>
      </c>
    </row>
    <row r="125" spans="2:18" x14ac:dyDescent="0.25">
      <c r="B125" s="38"/>
      <c r="C125" s="144" t="s">
        <v>569</v>
      </c>
      <c r="D125" s="12" t="s">
        <v>562</v>
      </c>
      <c r="E125" s="139" t="s">
        <v>451</v>
      </c>
      <c r="F125" s="139" t="s">
        <v>445</v>
      </c>
      <c r="G125" s="113" t="s">
        <v>1</v>
      </c>
      <c r="H125" s="113" t="s">
        <v>1080</v>
      </c>
      <c r="I125" s="113" t="s">
        <v>1080</v>
      </c>
      <c r="J125" s="113" t="s">
        <v>1080</v>
      </c>
      <c r="K125" s="113" t="s">
        <v>1080</v>
      </c>
      <c r="L125" s="113" t="s">
        <v>1080</v>
      </c>
      <c r="M125" s="113" t="s">
        <v>1080</v>
      </c>
      <c r="N125" s="113" t="s">
        <v>1080</v>
      </c>
      <c r="O125" s="113" t="s">
        <v>1080</v>
      </c>
      <c r="P125" s="113" t="s">
        <v>1080</v>
      </c>
      <c r="Q125" s="39" t="s">
        <v>441</v>
      </c>
      <c r="R125" s="174" t="s">
        <v>1172</v>
      </c>
    </row>
    <row r="126" spans="2:18" x14ac:dyDescent="0.25">
      <c r="B126" s="38"/>
      <c r="C126" s="144" t="s">
        <v>570</v>
      </c>
      <c r="D126" s="12" t="s">
        <v>562</v>
      </c>
      <c r="E126" s="139" t="s">
        <v>451</v>
      </c>
      <c r="F126" s="139" t="s">
        <v>447</v>
      </c>
      <c r="G126" s="113" t="s">
        <v>1</v>
      </c>
      <c r="H126" s="113" t="s">
        <v>1080</v>
      </c>
      <c r="I126" s="113" t="s">
        <v>1080</v>
      </c>
      <c r="J126" s="113" t="s">
        <v>1080</v>
      </c>
      <c r="K126" s="113" t="s">
        <v>1080</v>
      </c>
      <c r="L126" s="113" t="s">
        <v>1080</v>
      </c>
      <c r="M126" s="113" t="s">
        <v>1080</v>
      </c>
      <c r="N126" s="113" t="s">
        <v>1080</v>
      </c>
      <c r="O126" s="113" t="s">
        <v>1080</v>
      </c>
      <c r="P126" s="113" t="s">
        <v>1080</v>
      </c>
      <c r="Q126" s="39" t="s">
        <v>441</v>
      </c>
      <c r="R126" s="174" t="s">
        <v>1172</v>
      </c>
    </row>
    <row r="127" spans="2:18" x14ac:dyDescent="0.25">
      <c r="B127" s="38"/>
      <c r="C127" s="144" t="s">
        <v>571</v>
      </c>
      <c r="D127" s="12" t="s">
        <v>562</v>
      </c>
      <c r="E127" s="139" t="s">
        <v>451</v>
      </c>
      <c r="F127" s="139" t="s">
        <v>449</v>
      </c>
      <c r="G127" s="113" t="s">
        <v>1</v>
      </c>
      <c r="H127" s="113" t="s">
        <v>1080</v>
      </c>
      <c r="I127" s="113" t="s">
        <v>1080</v>
      </c>
      <c r="J127" s="113" t="s">
        <v>1080</v>
      </c>
      <c r="K127" s="113" t="s">
        <v>1080</v>
      </c>
      <c r="L127" s="113" t="s">
        <v>1080</v>
      </c>
      <c r="M127" s="113" t="s">
        <v>1080</v>
      </c>
      <c r="N127" s="113" t="s">
        <v>1080</v>
      </c>
      <c r="O127" s="113" t="s">
        <v>1080</v>
      </c>
      <c r="P127" s="113" t="s">
        <v>1080</v>
      </c>
      <c r="Q127" s="39" t="s">
        <v>441</v>
      </c>
      <c r="R127" s="174" t="s">
        <v>1172</v>
      </c>
    </row>
    <row r="128" spans="2:18" x14ac:dyDescent="0.25">
      <c r="B128" s="38"/>
      <c r="C128" s="143" t="s">
        <v>572</v>
      </c>
      <c r="D128" s="12" t="s">
        <v>573</v>
      </c>
      <c r="E128" s="139" t="s">
        <v>439</v>
      </c>
      <c r="F128" s="139" t="s">
        <v>440</v>
      </c>
      <c r="G128" s="113" t="s">
        <v>1</v>
      </c>
      <c r="H128" s="113" t="s">
        <v>1080</v>
      </c>
      <c r="I128" s="113" t="s">
        <v>1080</v>
      </c>
      <c r="J128" s="113" t="s">
        <v>1080</v>
      </c>
      <c r="K128" s="113" t="s">
        <v>1080</v>
      </c>
      <c r="L128" s="113" t="s">
        <v>1080</v>
      </c>
      <c r="M128" s="113" t="s">
        <v>1080</v>
      </c>
      <c r="N128" s="113" t="s">
        <v>1080</v>
      </c>
      <c r="O128" s="113" t="s">
        <v>1080</v>
      </c>
      <c r="P128" s="113" t="s">
        <v>1080</v>
      </c>
      <c r="Q128" s="39" t="s">
        <v>441</v>
      </c>
      <c r="R128" s="120" t="s">
        <v>1173</v>
      </c>
    </row>
    <row r="129" spans="2:18" x14ac:dyDescent="0.25">
      <c r="B129" s="38"/>
      <c r="C129" s="143" t="s">
        <v>574</v>
      </c>
      <c r="D129" s="12" t="s">
        <v>573</v>
      </c>
      <c r="E129" s="139" t="s">
        <v>439</v>
      </c>
      <c r="F129" s="139" t="s">
        <v>443</v>
      </c>
      <c r="G129" s="113" t="s">
        <v>1</v>
      </c>
      <c r="H129" s="113" t="s">
        <v>1080</v>
      </c>
      <c r="I129" s="113" t="s">
        <v>1080</v>
      </c>
      <c r="J129" s="113" t="s">
        <v>1080</v>
      </c>
      <c r="K129" s="113" t="s">
        <v>1080</v>
      </c>
      <c r="L129" s="113" t="s">
        <v>1080</v>
      </c>
      <c r="M129" s="113" t="s">
        <v>1080</v>
      </c>
      <c r="N129" s="113" t="s">
        <v>1080</v>
      </c>
      <c r="O129" s="113" t="s">
        <v>1080</v>
      </c>
      <c r="P129" s="113" t="s">
        <v>1080</v>
      </c>
      <c r="Q129" s="39" t="s">
        <v>441</v>
      </c>
      <c r="R129" s="120" t="s">
        <v>1173</v>
      </c>
    </row>
    <row r="130" spans="2:18" x14ac:dyDescent="0.25">
      <c r="B130" s="38"/>
      <c r="C130" s="144" t="s">
        <v>575</v>
      </c>
      <c r="D130" s="12" t="s">
        <v>573</v>
      </c>
      <c r="E130" s="139" t="s">
        <v>439</v>
      </c>
      <c r="F130" s="139" t="s">
        <v>445</v>
      </c>
      <c r="G130" s="113" t="s">
        <v>0</v>
      </c>
      <c r="H130" s="113" t="s">
        <v>1080</v>
      </c>
      <c r="I130" s="113">
        <v>0</v>
      </c>
      <c r="J130" s="113">
        <v>0</v>
      </c>
      <c r="K130" s="113">
        <v>0</v>
      </c>
      <c r="L130" s="113">
        <v>0</v>
      </c>
      <c r="M130" s="113">
        <v>0</v>
      </c>
      <c r="N130" s="113">
        <v>0</v>
      </c>
      <c r="O130" s="113">
        <v>0</v>
      </c>
      <c r="P130" s="113">
        <v>0</v>
      </c>
      <c r="Q130" s="39" t="s">
        <v>441</v>
      </c>
      <c r="R130" s="120" t="s">
        <v>1174</v>
      </c>
    </row>
    <row r="131" spans="2:18" x14ac:dyDescent="0.25">
      <c r="B131" s="38"/>
      <c r="C131" s="144" t="s">
        <v>576</v>
      </c>
      <c r="D131" s="12" t="s">
        <v>573</v>
      </c>
      <c r="E131" s="139" t="s">
        <v>439</v>
      </c>
      <c r="F131" s="139" t="s">
        <v>447</v>
      </c>
      <c r="G131" s="113" t="s">
        <v>0</v>
      </c>
      <c r="H131" s="113" t="s">
        <v>1080</v>
      </c>
      <c r="I131" s="113">
        <v>0</v>
      </c>
      <c r="J131" s="113">
        <v>0</v>
      </c>
      <c r="K131" s="113">
        <v>0</v>
      </c>
      <c r="L131" s="113">
        <v>0</v>
      </c>
      <c r="M131" s="113">
        <v>0</v>
      </c>
      <c r="N131" s="113">
        <v>0</v>
      </c>
      <c r="O131" s="113">
        <v>0</v>
      </c>
      <c r="P131" s="113">
        <v>0</v>
      </c>
      <c r="Q131" s="39" t="s">
        <v>441</v>
      </c>
      <c r="R131" s="120" t="s">
        <v>1174</v>
      </c>
    </row>
    <row r="132" spans="2:18" x14ac:dyDescent="0.25">
      <c r="B132" s="38"/>
      <c r="C132" s="144" t="s">
        <v>577</v>
      </c>
      <c r="D132" s="12" t="s">
        <v>573</v>
      </c>
      <c r="E132" s="139" t="s">
        <v>439</v>
      </c>
      <c r="F132" s="139" t="s">
        <v>449</v>
      </c>
      <c r="G132" s="113" t="s">
        <v>0</v>
      </c>
      <c r="H132" s="113" t="s">
        <v>1080</v>
      </c>
      <c r="I132" s="113">
        <v>0</v>
      </c>
      <c r="J132" s="113">
        <v>0</v>
      </c>
      <c r="K132" s="113">
        <v>0</v>
      </c>
      <c r="L132" s="113">
        <v>0</v>
      </c>
      <c r="M132" s="113">
        <v>0</v>
      </c>
      <c r="N132" s="113">
        <v>0</v>
      </c>
      <c r="O132" s="113">
        <v>0</v>
      </c>
      <c r="P132" s="113">
        <v>0</v>
      </c>
      <c r="Q132" s="39" t="s">
        <v>441</v>
      </c>
      <c r="R132" s="120" t="s">
        <v>1174</v>
      </c>
    </row>
    <row r="133" spans="2:18" x14ac:dyDescent="0.25">
      <c r="B133" s="38"/>
      <c r="C133" s="144" t="s">
        <v>578</v>
      </c>
      <c r="D133" s="12" t="s">
        <v>573</v>
      </c>
      <c r="E133" s="139" t="s">
        <v>451</v>
      </c>
      <c r="F133" s="139" t="s">
        <v>440</v>
      </c>
      <c r="G133" s="113" t="s">
        <v>1</v>
      </c>
      <c r="H133" s="113" t="s">
        <v>1080</v>
      </c>
      <c r="I133" s="113" t="s">
        <v>1080</v>
      </c>
      <c r="J133" s="113" t="s">
        <v>1080</v>
      </c>
      <c r="K133" s="113" t="s">
        <v>1080</v>
      </c>
      <c r="L133" s="113" t="s">
        <v>1080</v>
      </c>
      <c r="M133" s="113" t="s">
        <v>1080</v>
      </c>
      <c r="N133" s="113" t="s">
        <v>1080</v>
      </c>
      <c r="O133" s="113" t="s">
        <v>1080</v>
      </c>
      <c r="P133" s="113" t="s">
        <v>1080</v>
      </c>
      <c r="Q133" s="39" t="s">
        <v>441</v>
      </c>
      <c r="R133" s="174" t="s">
        <v>1172</v>
      </c>
    </row>
    <row r="134" spans="2:18" x14ac:dyDescent="0.25">
      <c r="B134" s="38"/>
      <c r="C134" s="144" t="s">
        <v>579</v>
      </c>
      <c r="D134" s="12" t="s">
        <v>573</v>
      </c>
      <c r="E134" s="139" t="s">
        <v>451</v>
      </c>
      <c r="F134" s="139" t="s">
        <v>443</v>
      </c>
      <c r="G134" s="113" t="s">
        <v>1</v>
      </c>
      <c r="H134" s="113" t="s">
        <v>1080</v>
      </c>
      <c r="I134" s="113" t="s">
        <v>1080</v>
      </c>
      <c r="J134" s="113" t="s">
        <v>1080</v>
      </c>
      <c r="K134" s="113" t="s">
        <v>1080</v>
      </c>
      <c r="L134" s="113" t="s">
        <v>1080</v>
      </c>
      <c r="M134" s="113" t="s">
        <v>1080</v>
      </c>
      <c r="N134" s="113" t="s">
        <v>1080</v>
      </c>
      <c r="O134" s="113" t="s">
        <v>1080</v>
      </c>
      <c r="P134" s="113" t="s">
        <v>1080</v>
      </c>
      <c r="Q134" s="39" t="s">
        <v>441</v>
      </c>
      <c r="R134" s="174" t="s">
        <v>1172</v>
      </c>
    </row>
    <row r="135" spans="2:18" x14ac:dyDescent="0.25">
      <c r="B135" s="38"/>
      <c r="C135" s="144" t="s">
        <v>580</v>
      </c>
      <c r="D135" s="12" t="s">
        <v>573</v>
      </c>
      <c r="E135" s="139" t="s">
        <v>451</v>
      </c>
      <c r="F135" s="139" t="s">
        <v>445</v>
      </c>
      <c r="G135" s="113" t="s">
        <v>1</v>
      </c>
      <c r="H135" s="113" t="s">
        <v>1080</v>
      </c>
      <c r="I135" s="113" t="s">
        <v>1080</v>
      </c>
      <c r="J135" s="113" t="s">
        <v>1080</v>
      </c>
      <c r="K135" s="113" t="s">
        <v>1080</v>
      </c>
      <c r="L135" s="113" t="s">
        <v>1080</v>
      </c>
      <c r="M135" s="113" t="s">
        <v>1080</v>
      </c>
      <c r="N135" s="113" t="s">
        <v>1080</v>
      </c>
      <c r="O135" s="113" t="s">
        <v>1080</v>
      </c>
      <c r="P135" s="113" t="s">
        <v>1080</v>
      </c>
      <c r="Q135" s="39" t="s">
        <v>441</v>
      </c>
      <c r="R135" s="174" t="s">
        <v>1172</v>
      </c>
    </row>
    <row r="136" spans="2:18" x14ac:dyDescent="0.25">
      <c r="B136" s="38"/>
      <c r="C136" s="144" t="s">
        <v>581</v>
      </c>
      <c r="D136" s="12" t="s">
        <v>573</v>
      </c>
      <c r="E136" s="139" t="s">
        <v>451</v>
      </c>
      <c r="F136" s="139" t="s">
        <v>447</v>
      </c>
      <c r="G136" s="113" t="s">
        <v>1</v>
      </c>
      <c r="H136" s="113" t="s">
        <v>1080</v>
      </c>
      <c r="I136" s="113" t="s">
        <v>1080</v>
      </c>
      <c r="J136" s="113" t="s">
        <v>1080</v>
      </c>
      <c r="K136" s="113" t="s">
        <v>1080</v>
      </c>
      <c r="L136" s="113" t="s">
        <v>1080</v>
      </c>
      <c r="M136" s="113" t="s">
        <v>1080</v>
      </c>
      <c r="N136" s="113" t="s">
        <v>1080</v>
      </c>
      <c r="O136" s="113" t="s">
        <v>1080</v>
      </c>
      <c r="P136" s="113" t="s">
        <v>1080</v>
      </c>
      <c r="Q136" s="39" t="s">
        <v>441</v>
      </c>
      <c r="R136" s="174" t="s">
        <v>1172</v>
      </c>
    </row>
    <row r="137" spans="2:18" x14ac:dyDescent="0.25">
      <c r="B137" s="38"/>
      <c r="C137" s="144" t="s">
        <v>582</v>
      </c>
      <c r="D137" s="12" t="s">
        <v>573</v>
      </c>
      <c r="E137" s="139" t="s">
        <v>451</v>
      </c>
      <c r="F137" s="139" t="s">
        <v>449</v>
      </c>
      <c r="G137" s="113" t="s">
        <v>1</v>
      </c>
      <c r="H137" s="113" t="s">
        <v>1080</v>
      </c>
      <c r="I137" s="113" t="s">
        <v>1080</v>
      </c>
      <c r="J137" s="113" t="s">
        <v>1080</v>
      </c>
      <c r="K137" s="113" t="s">
        <v>1080</v>
      </c>
      <c r="L137" s="113" t="s">
        <v>1080</v>
      </c>
      <c r="M137" s="113" t="s">
        <v>1080</v>
      </c>
      <c r="N137" s="113" t="s">
        <v>1080</v>
      </c>
      <c r="O137" s="113" t="s">
        <v>1080</v>
      </c>
      <c r="P137" s="113" t="s">
        <v>1080</v>
      </c>
      <c r="Q137" s="39" t="s">
        <v>441</v>
      </c>
      <c r="R137" s="174" t="s">
        <v>1172</v>
      </c>
    </row>
    <row r="138" spans="2:18" x14ac:dyDescent="0.25">
      <c r="B138" s="38"/>
      <c r="C138" s="143" t="s">
        <v>583</v>
      </c>
      <c r="D138" s="12" t="s">
        <v>584</v>
      </c>
      <c r="E138" s="139" t="s">
        <v>439</v>
      </c>
      <c r="F138" s="139" t="s">
        <v>440</v>
      </c>
      <c r="G138" s="113" t="s">
        <v>1</v>
      </c>
      <c r="H138" s="113" t="s">
        <v>1080</v>
      </c>
      <c r="I138" s="113" t="s">
        <v>1080</v>
      </c>
      <c r="J138" s="113" t="s">
        <v>1080</v>
      </c>
      <c r="K138" s="113" t="s">
        <v>1080</v>
      </c>
      <c r="L138" s="113" t="s">
        <v>1080</v>
      </c>
      <c r="M138" s="113" t="s">
        <v>1080</v>
      </c>
      <c r="N138" s="113" t="s">
        <v>1080</v>
      </c>
      <c r="O138" s="113" t="s">
        <v>1080</v>
      </c>
      <c r="P138" s="113" t="s">
        <v>1080</v>
      </c>
      <c r="Q138" s="39" t="s">
        <v>441</v>
      </c>
      <c r="R138" s="120" t="s">
        <v>1173</v>
      </c>
    </row>
    <row r="139" spans="2:18" x14ac:dyDescent="0.25">
      <c r="B139" s="38"/>
      <c r="C139" s="143" t="s">
        <v>585</v>
      </c>
      <c r="D139" s="12" t="s">
        <v>584</v>
      </c>
      <c r="E139" s="139" t="s">
        <v>439</v>
      </c>
      <c r="F139" s="139" t="s">
        <v>443</v>
      </c>
      <c r="G139" s="113" t="s">
        <v>1</v>
      </c>
      <c r="H139" s="113" t="s">
        <v>1080</v>
      </c>
      <c r="I139" s="113" t="s">
        <v>1080</v>
      </c>
      <c r="J139" s="113" t="s">
        <v>1080</v>
      </c>
      <c r="K139" s="113" t="s">
        <v>1080</v>
      </c>
      <c r="L139" s="113" t="s">
        <v>1080</v>
      </c>
      <c r="M139" s="113" t="s">
        <v>1080</v>
      </c>
      <c r="N139" s="113" t="s">
        <v>1080</v>
      </c>
      <c r="O139" s="113" t="s">
        <v>1080</v>
      </c>
      <c r="P139" s="113" t="s">
        <v>1080</v>
      </c>
      <c r="Q139" s="39" t="s">
        <v>441</v>
      </c>
      <c r="R139" s="120" t="s">
        <v>1173</v>
      </c>
    </row>
    <row r="140" spans="2:18" x14ac:dyDescent="0.25">
      <c r="B140" s="38"/>
      <c r="C140" s="144" t="s">
        <v>586</v>
      </c>
      <c r="D140" s="12" t="s">
        <v>584</v>
      </c>
      <c r="E140" s="139" t="s">
        <v>439</v>
      </c>
      <c r="F140" s="139" t="s">
        <v>445</v>
      </c>
      <c r="G140" s="113" t="s">
        <v>0</v>
      </c>
      <c r="H140" s="113" t="s">
        <v>1080</v>
      </c>
      <c r="I140" s="113">
        <v>0</v>
      </c>
      <c r="J140" s="113">
        <v>0</v>
      </c>
      <c r="K140" s="113">
        <v>0</v>
      </c>
      <c r="L140" s="113">
        <v>0</v>
      </c>
      <c r="M140" s="113">
        <v>0</v>
      </c>
      <c r="N140" s="113">
        <v>0</v>
      </c>
      <c r="O140" s="113">
        <v>0</v>
      </c>
      <c r="P140" s="113">
        <v>0</v>
      </c>
      <c r="Q140" s="39" t="s">
        <v>441</v>
      </c>
      <c r="R140" s="120" t="s">
        <v>1174</v>
      </c>
    </row>
    <row r="141" spans="2:18" x14ac:dyDescent="0.25">
      <c r="B141" s="38"/>
      <c r="C141" s="144" t="s">
        <v>587</v>
      </c>
      <c r="D141" s="12" t="s">
        <v>584</v>
      </c>
      <c r="E141" s="139" t="s">
        <v>439</v>
      </c>
      <c r="F141" s="139" t="s">
        <v>447</v>
      </c>
      <c r="G141" s="113" t="s">
        <v>0</v>
      </c>
      <c r="H141" s="113" t="s">
        <v>1080</v>
      </c>
      <c r="I141" s="113">
        <v>0</v>
      </c>
      <c r="J141" s="113">
        <v>0</v>
      </c>
      <c r="K141" s="113">
        <v>0</v>
      </c>
      <c r="L141" s="113">
        <v>0</v>
      </c>
      <c r="M141" s="113">
        <v>0</v>
      </c>
      <c r="N141" s="113">
        <v>0</v>
      </c>
      <c r="O141" s="113">
        <v>0</v>
      </c>
      <c r="P141" s="113">
        <v>0</v>
      </c>
      <c r="Q141" s="39" t="s">
        <v>441</v>
      </c>
      <c r="R141" s="120" t="s">
        <v>1174</v>
      </c>
    </row>
    <row r="142" spans="2:18" x14ac:dyDescent="0.25">
      <c r="B142" s="38"/>
      <c r="C142" s="144" t="s">
        <v>588</v>
      </c>
      <c r="D142" s="12" t="s">
        <v>584</v>
      </c>
      <c r="E142" s="139" t="s">
        <v>439</v>
      </c>
      <c r="F142" s="139" t="s">
        <v>449</v>
      </c>
      <c r="G142" s="113" t="s">
        <v>0</v>
      </c>
      <c r="H142" s="113" t="s">
        <v>1080</v>
      </c>
      <c r="I142" s="113">
        <v>0</v>
      </c>
      <c r="J142" s="113">
        <v>0</v>
      </c>
      <c r="K142" s="113">
        <v>0</v>
      </c>
      <c r="L142" s="113">
        <v>0</v>
      </c>
      <c r="M142" s="113">
        <v>0</v>
      </c>
      <c r="N142" s="113">
        <v>0</v>
      </c>
      <c r="O142" s="113">
        <v>0</v>
      </c>
      <c r="P142" s="113">
        <v>0</v>
      </c>
      <c r="Q142" s="39" t="s">
        <v>441</v>
      </c>
      <c r="R142" s="120" t="s">
        <v>1174</v>
      </c>
    </row>
    <row r="143" spans="2:18" x14ac:dyDescent="0.25">
      <c r="B143" s="38"/>
      <c r="C143" s="144" t="s">
        <v>589</v>
      </c>
      <c r="D143" s="12" t="s">
        <v>584</v>
      </c>
      <c r="E143" s="139" t="s">
        <v>451</v>
      </c>
      <c r="F143" s="139" t="s">
        <v>440</v>
      </c>
      <c r="G143" s="113" t="s">
        <v>1</v>
      </c>
      <c r="H143" s="113" t="s">
        <v>1080</v>
      </c>
      <c r="I143" s="113" t="s">
        <v>1080</v>
      </c>
      <c r="J143" s="113" t="s">
        <v>1080</v>
      </c>
      <c r="K143" s="113" t="s">
        <v>1080</v>
      </c>
      <c r="L143" s="113" t="s">
        <v>1080</v>
      </c>
      <c r="M143" s="113" t="s">
        <v>1080</v>
      </c>
      <c r="N143" s="113" t="s">
        <v>1080</v>
      </c>
      <c r="O143" s="113" t="s">
        <v>1080</v>
      </c>
      <c r="P143" s="113" t="s">
        <v>1080</v>
      </c>
      <c r="Q143" s="39" t="s">
        <v>441</v>
      </c>
      <c r="R143" s="174" t="s">
        <v>1172</v>
      </c>
    </row>
    <row r="144" spans="2:18" x14ac:dyDescent="0.25">
      <c r="B144" s="38"/>
      <c r="C144" s="144" t="s">
        <v>590</v>
      </c>
      <c r="D144" s="12" t="s">
        <v>584</v>
      </c>
      <c r="E144" s="139" t="s">
        <v>451</v>
      </c>
      <c r="F144" s="139" t="s">
        <v>443</v>
      </c>
      <c r="G144" s="113" t="s">
        <v>1</v>
      </c>
      <c r="H144" s="113" t="s">
        <v>1080</v>
      </c>
      <c r="I144" s="113" t="s">
        <v>1080</v>
      </c>
      <c r="J144" s="113" t="s">
        <v>1080</v>
      </c>
      <c r="K144" s="113" t="s">
        <v>1080</v>
      </c>
      <c r="L144" s="113" t="s">
        <v>1080</v>
      </c>
      <c r="M144" s="113" t="s">
        <v>1080</v>
      </c>
      <c r="N144" s="113" t="s">
        <v>1080</v>
      </c>
      <c r="O144" s="113" t="s">
        <v>1080</v>
      </c>
      <c r="P144" s="113" t="s">
        <v>1080</v>
      </c>
      <c r="Q144" s="39" t="s">
        <v>441</v>
      </c>
      <c r="R144" s="174" t="s">
        <v>1172</v>
      </c>
    </row>
    <row r="145" spans="2:18" x14ac:dyDescent="0.25">
      <c r="B145" s="38"/>
      <c r="C145" s="144" t="s">
        <v>591</v>
      </c>
      <c r="D145" s="12" t="s">
        <v>584</v>
      </c>
      <c r="E145" s="139" t="s">
        <v>451</v>
      </c>
      <c r="F145" s="139" t="s">
        <v>445</v>
      </c>
      <c r="G145" s="113" t="s">
        <v>1</v>
      </c>
      <c r="H145" s="113" t="s">
        <v>1080</v>
      </c>
      <c r="I145" s="113" t="s">
        <v>1080</v>
      </c>
      <c r="J145" s="113" t="s">
        <v>1080</v>
      </c>
      <c r="K145" s="113" t="s">
        <v>1080</v>
      </c>
      <c r="L145" s="113" t="s">
        <v>1080</v>
      </c>
      <c r="M145" s="113" t="s">
        <v>1080</v>
      </c>
      <c r="N145" s="113" t="s">
        <v>1080</v>
      </c>
      <c r="O145" s="113" t="s">
        <v>1080</v>
      </c>
      <c r="P145" s="113" t="s">
        <v>1080</v>
      </c>
      <c r="Q145" s="39" t="s">
        <v>441</v>
      </c>
      <c r="R145" s="174" t="s">
        <v>1172</v>
      </c>
    </row>
    <row r="146" spans="2:18" x14ac:dyDescent="0.25">
      <c r="B146" s="38"/>
      <c r="C146" s="144" t="s">
        <v>592</v>
      </c>
      <c r="D146" s="12" t="s">
        <v>584</v>
      </c>
      <c r="E146" s="139" t="s">
        <v>451</v>
      </c>
      <c r="F146" s="139" t="s">
        <v>447</v>
      </c>
      <c r="G146" s="113" t="s">
        <v>1</v>
      </c>
      <c r="H146" s="113" t="s">
        <v>1080</v>
      </c>
      <c r="I146" s="113" t="s">
        <v>1080</v>
      </c>
      <c r="J146" s="113" t="s">
        <v>1080</v>
      </c>
      <c r="K146" s="113" t="s">
        <v>1080</v>
      </c>
      <c r="L146" s="113" t="s">
        <v>1080</v>
      </c>
      <c r="M146" s="113" t="s">
        <v>1080</v>
      </c>
      <c r="N146" s="113" t="s">
        <v>1080</v>
      </c>
      <c r="O146" s="113" t="s">
        <v>1080</v>
      </c>
      <c r="P146" s="113" t="s">
        <v>1080</v>
      </c>
      <c r="Q146" s="39" t="s">
        <v>441</v>
      </c>
      <c r="R146" s="174" t="s">
        <v>1172</v>
      </c>
    </row>
    <row r="147" spans="2:18" x14ac:dyDescent="0.25">
      <c r="B147" s="38"/>
      <c r="C147" s="144" t="s">
        <v>593</v>
      </c>
      <c r="D147" s="12" t="s">
        <v>584</v>
      </c>
      <c r="E147" s="139" t="s">
        <v>451</v>
      </c>
      <c r="F147" s="139" t="s">
        <v>449</v>
      </c>
      <c r="G147" s="113" t="s">
        <v>1</v>
      </c>
      <c r="H147" s="113" t="s">
        <v>1080</v>
      </c>
      <c r="I147" s="113" t="s">
        <v>1080</v>
      </c>
      <c r="J147" s="113" t="s">
        <v>1080</v>
      </c>
      <c r="K147" s="113" t="s">
        <v>1080</v>
      </c>
      <c r="L147" s="113" t="s">
        <v>1080</v>
      </c>
      <c r="M147" s="113" t="s">
        <v>1080</v>
      </c>
      <c r="N147" s="113" t="s">
        <v>1080</v>
      </c>
      <c r="O147" s="113" t="s">
        <v>1080</v>
      </c>
      <c r="P147" s="113" t="s">
        <v>1080</v>
      </c>
      <c r="Q147" s="39" t="s">
        <v>441</v>
      </c>
      <c r="R147" s="174" t="s">
        <v>1172</v>
      </c>
    </row>
    <row r="148" spans="2:18" x14ac:dyDescent="0.25">
      <c r="B148" s="38"/>
      <c r="C148" s="143" t="s">
        <v>594</v>
      </c>
      <c r="D148" s="12" t="s">
        <v>595</v>
      </c>
      <c r="E148" s="139" t="s">
        <v>439</v>
      </c>
      <c r="F148" s="139" t="s">
        <v>440</v>
      </c>
      <c r="G148" s="113" t="s">
        <v>1</v>
      </c>
      <c r="H148" s="113" t="s">
        <v>1080</v>
      </c>
      <c r="I148" s="113" t="s">
        <v>1080</v>
      </c>
      <c r="J148" s="113" t="s">
        <v>1080</v>
      </c>
      <c r="K148" s="113" t="s">
        <v>1080</v>
      </c>
      <c r="L148" s="113" t="s">
        <v>1080</v>
      </c>
      <c r="M148" s="113" t="s">
        <v>1080</v>
      </c>
      <c r="N148" s="113" t="s">
        <v>1080</v>
      </c>
      <c r="O148" s="113" t="s">
        <v>1080</v>
      </c>
      <c r="P148" s="113" t="s">
        <v>1080</v>
      </c>
      <c r="Q148" s="39" t="s">
        <v>441</v>
      </c>
      <c r="R148" s="120" t="s">
        <v>1173</v>
      </c>
    </row>
    <row r="149" spans="2:18" x14ac:dyDescent="0.25">
      <c r="B149" s="38"/>
      <c r="C149" s="143" t="s">
        <v>596</v>
      </c>
      <c r="D149" s="12" t="s">
        <v>595</v>
      </c>
      <c r="E149" s="139" t="s">
        <v>439</v>
      </c>
      <c r="F149" s="139" t="s">
        <v>443</v>
      </c>
      <c r="G149" s="113" t="s">
        <v>1</v>
      </c>
      <c r="H149" s="113" t="s">
        <v>1080</v>
      </c>
      <c r="I149" s="113" t="s">
        <v>1080</v>
      </c>
      <c r="J149" s="113" t="s">
        <v>1080</v>
      </c>
      <c r="K149" s="113" t="s">
        <v>1080</v>
      </c>
      <c r="L149" s="113" t="s">
        <v>1080</v>
      </c>
      <c r="M149" s="113" t="s">
        <v>1080</v>
      </c>
      <c r="N149" s="113" t="s">
        <v>1080</v>
      </c>
      <c r="O149" s="113" t="s">
        <v>1080</v>
      </c>
      <c r="P149" s="113" t="s">
        <v>1080</v>
      </c>
      <c r="Q149" s="39" t="s">
        <v>441</v>
      </c>
      <c r="R149" s="120" t="s">
        <v>1173</v>
      </c>
    </row>
    <row r="150" spans="2:18" x14ac:dyDescent="0.25">
      <c r="B150" s="38"/>
      <c r="C150" s="144" t="s">
        <v>597</v>
      </c>
      <c r="D150" s="12" t="s">
        <v>595</v>
      </c>
      <c r="E150" s="139" t="s">
        <v>439</v>
      </c>
      <c r="F150" s="139" t="s">
        <v>445</v>
      </c>
      <c r="G150" s="113" t="s">
        <v>0</v>
      </c>
      <c r="H150" s="113" t="s">
        <v>1080</v>
      </c>
      <c r="I150" s="113">
        <v>0</v>
      </c>
      <c r="J150" s="113">
        <v>0</v>
      </c>
      <c r="K150" s="113">
        <v>0</v>
      </c>
      <c r="L150" s="113">
        <v>0</v>
      </c>
      <c r="M150" s="113">
        <v>0</v>
      </c>
      <c r="N150" s="113">
        <v>0</v>
      </c>
      <c r="O150" s="113">
        <v>0</v>
      </c>
      <c r="P150" s="113">
        <v>0</v>
      </c>
      <c r="Q150" s="39" t="s">
        <v>441</v>
      </c>
      <c r="R150" s="120" t="s">
        <v>1174</v>
      </c>
    </row>
    <row r="151" spans="2:18" x14ac:dyDescent="0.25">
      <c r="B151" s="38"/>
      <c r="C151" s="144" t="s">
        <v>598</v>
      </c>
      <c r="D151" s="12" t="s">
        <v>595</v>
      </c>
      <c r="E151" s="139" t="s">
        <v>439</v>
      </c>
      <c r="F151" s="139" t="s">
        <v>447</v>
      </c>
      <c r="G151" s="113" t="s">
        <v>0</v>
      </c>
      <c r="H151" s="113" t="s">
        <v>1080</v>
      </c>
      <c r="I151" s="113">
        <v>0</v>
      </c>
      <c r="J151" s="113">
        <v>0</v>
      </c>
      <c r="K151" s="113">
        <v>0</v>
      </c>
      <c r="L151" s="113">
        <v>0</v>
      </c>
      <c r="M151" s="113">
        <v>0</v>
      </c>
      <c r="N151" s="113">
        <v>0</v>
      </c>
      <c r="O151" s="113">
        <v>0</v>
      </c>
      <c r="P151" s="113">
        <v>0</v>
      </c>
      <c r="Q151" s="39" t="s">
        <v>441</v>
      </c>
      <c r="R151" s="120" t="s">
        <v>1174</v>
      </c>
    </row>
    <row r="152" spans="2:18" x14ac:dyDescent="0.25">
      <c r="B152" s="38"/>
      <c r="C152" s="144" t="s">
        <v>599</v>
      </c>
      <c r="D152" s="12" t="s">
        <v>595</v>
      </c>
      <c r="E152" s="139" t="s">
        <v>439</v>
      </c>
      <c r="F152" s="139" t="s">
        <v>449</v>
      </c>
      <c r="G152" s="113" t="s">
        <v>0</v>
      </c>
      <c r="H152" s="113" t="s">
        <v>1080</v>
      </c>
      <c r="I152" s="113">
        <v>0</v>
      </c>
      <c r="J152" s="113">
        <v>0</v>
      </c>
      <c r="K152" s="113">
        <v>0</v>
      </c>
      <c r="L152" s="113">
        <v>0</v>
      </c>
      <c r="M152" s="113">
        <v>0</v>
      </c>
      <c r="N152" s="113">
        <v>0</v>
      </c>
      <c r="O152" s="113">
        <v>0</v>
      </c>
      <c r="P152" s="113">
        <v>0</v>
      </c>
      <c r="Q152" s="39" t="s">
        <v>441</v>
      </c>
      <c r="R152" s="120" t="s">
        <v>1174</v>
      </c>
    </row>
    <row r="153" spans="2:18" x14ac:dyDescent="0.25">
      <c r="B153" s="38"/>
      <c r="C153" s="144" t="s">
        <v>600</v>
      </c>
      <c r="D153" s="12" t="s">
        <v>595</v>
      </c>
      <c r="E153" s="139" t="s">
        <v>451</v>
      </c>
      <c r="F153" s="139" t="s">
        <v>440</v>
      </c>
      <c r="G153" s="113" t="s">
        <v>1</v>
      </c>
      <c r="H153" s="113" t="s">
        <v>1080</v>
      </c>
      <c r="I153" s="113" t="s">
        <v>1080</v>
      </c>
      <c r="J153" s="113" t="s">
        <v>1080</v>
      </c>
      <c r="K153" s="113" t="s">
        <v>1080</v>
      </c>
      <c r="L153" s="113" t="s">
        <v>1080</v>
      </c>
      <c r="M153" s="113" t="s">
        <v>1080</v>
      </c>
      <c r="N153" s="113" t="s">
        <v>1080</v>
      </c>
      <c r="O153" s="113" t="s">
        <v>1080</v>
      </c>
      <c r="P153" s="113" t="s">
        <v>1080</v>
      </c>
      <c r="Q153" s="39" t="s">
        <v>441</v>
      </c>
      <c r="R153" s="174" t="s">
        <v>1172</v>
      </c>
    </row>
    <row r="154" spans="2:18" x14ac:dyDescent="0.25">
      <c r="B154" s="38"/>
      <c r="C154" s="144" t="s">
        <v>601</v>
      </c>
      <c r="D154" s="12" t="s">
        <v>595</v>
      </c>
      <c r="E154" s="139" t="s">
        <v>451</v>
      </c>
      <c r="F154" s="139" t="s">
        <v>443</v>
      </c>
      <c r="G154" s="113" t="s">
        <v>1</v>
      </c>
      <c r="H154" s="113" t="s">
        <v>1080</v>
      </c>
      <c r="I154" s="113" t="s">
        <v>1080</v>
      </c>
      <c r="J154" s="113" t="s">
        <v>1080</v>
      </c>
      <c r="K154" s="113" t="s">
        <v>1080</v>
      </c>
      <c r="L154" s="113" t="s">
        <v>1080</v>
      </c>
      <c r="M154" s="113" t="s">
        <v>1080</v>
      </c>
      <c r="N154" s="113" t="s">
        <v>1080</v>
      </c>
      <c r="O154" s="113" t="s">
        <v>1080</v>
      </c>
      <c r="P154" s="113" t="s">
        <v>1080</v>
      </c>
      <c r="Q154" s="39" t="s">
        <v>441</v>
      </c>
      <c r="R154" s="174" t="s">
        <v>1172</v>
      </c>
    </row>
    <row r="155" spans="2:18" x14ac:dyDescent="0.25">
      <c r="B155" s="38"/>
      <c r="C155" s="144" t="s">
        <v>602</v>
      </c>
      <c r="D155" s="12" t="s">
        <v>595</v>
      </c>
      <c r="E155" s="139" t="s">
        <v>451</v>
      </c>
      <c r="F155" s="139" t="s">
        <v>445</v>
      </c>
      <c r="G155" s="113" t="s">
        <v>1</v>
      </c>
      <c r="H155" s="113" t="s">
        <v>1080</v>
      </c>
      <c r="I155" s="113" t="s">
        <v>1080</v>
      </c>
      <c r="J155" s="113" t="s">
        <v>1080</v>
      </c>
      <c r="K155" s="113" t="s">
        <v>1080</v>
      </c>
      <c r="L155" s="113" t="s">
        <v>1080</v>
      </c>
      <c r="M155" s="113" t="s">
        <v>1080</v>
      </c>
      <c r="N155" s="113" t="s">
        <v>1080</v>
      </c>
      <c r="O155" s="113" t="s">
        <v>1080</v>
      </c>
      <c r="P155" s="113" t="s">
        <v>1080</v>
      </c>
      <c r="Q155" s="39" t="s">
        <v>441</v>
      </c>
      <c r="R155" s="174" t="s">
        <v>1172</v>
      </c>
    </row>
    <row r="156" spans="2:18" x14ac:dyDescent="0.25">
      <c r="B156" s="38"/>
      <c r="C156" s="144" t="s">
        <v>603</v>
      </c>
      <c r="D156" s="12" t="s">
        <v>595</v>
      </c>
      <c r="E156" s="139" t="s">
        <v>451</v>
      </c>
      <c r="F156" s="139" t="s">
        <v>447</v>
      </c>
      <c r="G156" s="113" t="s">
        <v>1</v>
      </c>
      <c r="H156" s="113" t="s">
        <v>1080</v>
      </c>
      <c r="I156" s="113" t="s">
        <v>1080</v>
      </c>
      <c r="J156" s="113" t="s">
        <v>1080</v>
      </c>
      <c r="K156" s="113" t="s">
        <v>1080</v>
      </c>
      <c r="L156" s="113" t="s">
        <v>1080</v>
      </c>
      <c r="M156" s="113" t="s">
        <v>1080</v>
      </c>
      <c r="N156" s="113" t="s">
        <v>1080</v>
      </c>
      <c r="O156" s="113" t="s">
        <v>1080</v>
      </c>
      <c r="P156" s="113" t="s">
        <v>1080</v>
      </c>
      <c r="Q156" s="39" t="s">
        <v>441</v>
      </c>
      <c r="R156" s="174" t="s">
        <v>1172</v>
      </c>
    </row>
    <row r="157" spans="2:18" x14ac:dyDescent="0.25">
      <c r="B157" s="38"/>
      <c r="C157" s="144" t="s">
        <v>604</v>
      </c>
      <c r="D157" s="12" t="s">
        <v>595</v>
      </c>
      <c r="E157" s="139" t="s">
        <v>451</v>
      </c>
      <c r="F157" s="139" t="s">
        <v>449</v>
      </c>
      <c r="G157" s="113" t="s">
        <v>1</v>
      </c>
      <c r="H157" s="113" t="s">
        <v>1080</v>
      </c>
      <c r="I157" s="113" t="s">
        <v>1080</v>
      </c>
      <c r="J157" s="113" t="s">
        <v>1080</v>
      </c>
      <c r="K157" s="113" t="s">
        <v>1080</v>
      </c>
      <c r="L157" s="113" t="s">
        <v>1080</v>
      </c>
      <c r="M157" s="113" t="s">
        <v>1080</v>
      </c>
      <c r="N157" s="113" t="s">
        <v>1080</v>
      </c>
      <c r="O157" s="113" t="s">
        <v>1080</v>
      </c>
      <c r="P157" s="113" t="s">
        <v>1080</v>
      </c>
      <c r="Q157" s="39" t="s">
        <v>441</v>
      </c>
      <c r="R157" s="174" t="s">
        <v>1172</v>
      </c>
    </row>
    <row r="158" spans="2:18" x14ac:dyDescent="0.25">
      <c r="B158" s="38"/>
      <c r="C158" s="143" t="s">
        <v>605</v>
      </c>
      <c r="D158" s="12" t="s">
        <v>606</v>
      </c>
      <c r="E158" s="139" t="s">
        <v>439</v>
      </c>
      <c r="F158" s="139" t="s">
        <v>440</v>
      </c>
      <c r="G158" s="113" t="s">
        <v>1</v>
      </c>
      <c r="H158" s="113" t="s">
        <v>1080</v>
      </c>
      <c r="I158" s="113" t="s">
        <v>1080</v>
      </c>
      <c r="J158" s="113" t="s">
        <v>1080</v>
      </c>
      <c r="K158" s="113" t="s">
        <v>1080</v>
      </c>
      <c r="L158" s="113" t="s">
        <v>1080</v>
      </c>
      <c r="M158" s="113" t="s">
        <v>1080</v>
      </c>
      <c r="N158" s="113" t="s">
        <v>1080</v>
      </c>
      <c r="O158" s="113" t="s">
        <v>1080</v>
      </c>
      <c r="P158" s="113" t="s">
        <v>1080</v>
      </c>
      <c r="Q158" s="39" t="s">
        <v>441</v>
      </c>
      <c r="R158" s="120" t="s">
        <v>1173</v>
      </c>
    </row>
    <row r="159" spans="2:18" x14ac:dyDescent="0.25">
      <c r="B159" s="38"/>
      <c r="C159" s="143" t="s">
        <v>607</v>
      </c>
      <c r="D159" s="12" t="s">
        <v>606</v>
      </c>
      <c r="E159" s="139" t="s">
        <v>439</v>
      </c>
      <c r="F159" s="139" t="s">
        <v>443</v>
      </c>
      <c r="G159" s="113" t="s">
        <v>1</v>
      </c>
      <c r="H159" s="113" t="s">
        <v>1080</v>
      </c>
      <c r="I159" s="113" t="s">
        <v>1080</v>
      </c>
      <c r="J159" s="113" t="s">
        <v>1080</v>
      </c>
      <c r="K159" s="113" t="s">
        <v>1080</v>
      </c>
      <c r="L159" s="113" t="s">
        <v>1080</v>
      </c>
      <c r="M159" s="113" t="s">
        <v>1080</v>
      </c>
      <c r="N159" s="113" t="s">
        <v>1080</v>
      </c>
      <c r="O159" s="113" t="s">
        <v>1080</v>
      </c>
      <c r="P159" s="113" t="s">
        <v>1080</v>
      </c>
      <c r="Q159" s="39" t="s">
        <v>441</v>
      </c>
      <c r="R159" s="120" t="s">
        <v>1173</v>
      </c>
    </row>
    <row r="160" spans="2:18" x14ac:dyDescent="0.25">
      <c r="B160" s="38"/>
      <c r="C160" s="144" t="s">
        <v>608</v>
      </c>
      <c r="D160" s="12" t="s">
        <v>606</v>
      </c>
      <c r="E160" s="139" t="s">
        <v>439</v>
      </c>
      <c r="F160" s="139" t="s">
        <v>445</v>
      </c>
      <c r="G160" s="113" t="s">
        <v>0</v>
      </c>
      <c r="H160" s="113" t="s">
        <v>1080</v>
      </c>
      <c r="I160" s="113">
        <v>0</v>
      </c>
      <c r="J160" s="113">
        <v>0</v>
      </c>
      <c r="K160" s="113">
        <v>0</v>
      </c>
      <c r="L160" s="113">
        <v>0</v>
      </c>
      <c r="M160" s="113">
        <v>0</v>
      </c>
      <c r="N160" s="113">
        <v>0</v>
      </c>
      <c r="O160" s="113">
        <v>0</v>
      </c>
      <c r="P160" s="113">
        <v>0</v>
      </c>
      <c r="Q160" s="39" t="s">
        <v>441</v>
      </c>
      <c r="R160" s="120" t="s">
        <v>1174</v>
      </c>
    </row>
    <row r="161" spans="2:18" x14ac:dyDescent="0.25">
      <c r="B161" s="38"/>
      <c r="C161" s="144" t="s">
        <v>609</v>
      </c>
      <c r="D161" s="12" t="s">
        <v>606</v>
      </c>
      <c r="E161" s="139" t="s">
        <v>439</v>
      </c>
      <c r="F161" s="139" t="s">
        <v>447</v>
      </c>
      <c r="G161" s="113" t="s">
        <v>0</v>
      </c>
      <c r="H161" s="113" t="s">
        <v>1080</v>
      </c>
      <c r="I161" s="113">
        <v>0</v>
      </c>
      <c r="J161" s="113">
        <v>0</v>
      </c>
      <c r="K161" s="113">
        <v>0</v>
      </c>
      <c r="L161" s="113">
        <v>0</v>
      </c>
      <c r="M161" s="113">
        <v>0</v>
      </c>
      <c r="N161" s="113">
        <v>0</v>
      </c>
      <c r="O161" s="113">
        <v>0</v>
      </c>
      <c r="P161" s="113">
        <v>0</v>
      </c>
      <c r="Q161" s="39" t="s">
        <v>441</v>
      </c>
      <c r="R161" s="120" t="s">
        <v>1174</v>
      </c>
    </row>
    <row r="162" spans="2:18" x14ac:dyDescent="0.25">
      <c r="B162" s="38"/>
      <c r="C162" s="144" t="s">
        <v>610</v>
      </c>
      <c r="D162" s="12" t="s">
        <v>606</v>
      </c>
      <c r="E162" s="139" t="s">
        <v>439</v>
      </c>
      <c r="F162" s="139" t="s">
        <v>449</v>
      </c>
      <c r="G162" s="113" t="s">
        <v>0</v>
      </c>
      <c r="H162" s="113" t="s">
        <v>1080</v>
      </c>
      <c r="I162" s="113">
        <v>0</v>
      </c>
      <c r="J162" s="113">
        <v>0</v>
      </c>
      <c r="K162" s="113">
        <v>0</v>
      </c>
      <c r="L162" s="113">
        <v>0</v>
      </c>
      <c r="M162" s="113">
        <v>0</v>
      </c>
      <c r="N162" s="113">
        <v>0</v>
      </c>
      <c r="O162" s="113">
        <v>0</v>
      </c>
      <c r="P162" s="113">
        <v>0</v>
      </c>
      <c r="Q162" s="39" t="s">
        <v>441</v>
      </c>
      <c r="R162" s="120" t="s">
        <v>1174</v>
      </c>
    </row>
    <row r="163" spans="2:18" x14ac:dyDescent="0.25">
      <c r="B163" s="38"/>
      <c r="C163" s="144" t="s">
        <v>611</v>
      </c>
      <c r="D163" s="12" t="s">
        <v>606</v>
      </c>
      <c r="E163" s="139" t="s">
        <v>451</v>
      </c>
      <c r="F163" s="139" t="s">
        <v>440</v>
      </c>
      <c r="G163" s="113" t="s">
        <v>1</v>
      </c>
      <c r="H163" s="113" t="s">
        <v>1080</v>
      </c>
      <c r="I163" s="113" t="s">
        <v>1080</v>
      </c>
      <c r="J163" s="113" t="s">
        <v>1080</v>
      </c>
      <c r="K163" s="113" t="s">
        <v>1080</v>
      </c>
      <c r="L163" s="113" t="s">
        <v>1080</v>
      </c>
      <c r="M163" s="113" t="s">
        <v>1080</v>
      </c>
      <c r="N163" s="113" t="s">
        <v>1080</v>
      </c>
      <c r="O163" s="113" t="s">
        <v>1080</v>
      </c>
      <c r="P163" s="113" t="s">
        <v>1080</v>
      </c>
      <c r="Q163" s="39" t="s">
        <v>441</v>
      </c>
      <c r="R163" s="174" t="s">
        <v>1172</v>
      </c>
    </row>
    <row r="164" spans="2:18" x14ac:dyDescent="0.25">
      <c r="B164" s="38"/>
      <c r="C164" s="144" t="s">
        <v>612</v>
      </c>
      <c r="D164" s="12" t="s">
        <v>606</v>
      </c>
      <c r="E164" s="139" t="s">
        <v>451</v>
      </c>
      <c r="F164" s="139" t="s">
        <v>443</v>
      </c>
      <c r="G164" s="113" t="s">
        <v>1</v>
      </c>
      <c r="H164" s="113" t="s">
        <v>1080</v>
      </c>
      <c r="I164" s="113" t="s">
        <v>1080</v>
      </c>
      <c r="J164" s="113" t="s">
        <v>1080</v>
      </c>
      <c r="K164" s="113" t="s">
        <v>1080</v>
      </c>
      <c r="L164" s="113" t="s">
        <v>1080</v>
      </c>
      <c r="M164" s="113" t="s">
        <v>1080</v>
      </c>
      <c r="N164" s="113" t="s">
        <v>1080</v>
      </c>
      <c r="O164" s="113" t="s">
        <v>1080</v>
      </c>
      <c r="P164" s="113" t="s">
        <v>1080</v>
      </c>
      <c r="Q164" s="39" t="s">
        <v>441</v>
      </c>
      <c r="R164" s="174" t="s">
        <v>1172</v>
      </c>
    </row>
    <row r="165" spans="2:18" x14ac:dyDescent="0.25">
      <c r="B165" s="38"/>
      <c r="C165" s="144" t="s">
        <v>613</v>
      </c>
      <c r="D165" s="12" t="s">
        <v>606</v>
      </c>
      <c r="E165" s="139" t="s">
        <v>451</v>
      </c>
      <c r="F165" s="139" t="s">
        <v>445</v>
      </c>
      <c r="G165" s="113" t="s">
        <v>1</v>
      </c>
      <c r="H165" s="113" t="s">
        <v>1080</v>
      </c>
      <c r="I165" s="113" t="s">
        <v>1080</v>
      </c>
      <c r="J165" s="113" t="s">
        <v>1080</v>
      </c>
      <c r="K165" s="113" t="s">
        <v>1080</v>
      </c>
      <c r="L165" s="113" t="s">
        <v>1080</v>
      </c>
      <c r="M165" s="113" t="s">
        <v>1080</v>
      </c>
      <c r="N165" s="113" t="s">
        <v>1080</v>
      </c>
      <c r="O165" s="113" t="s">
        <v>1080</v>
      </c>
      <c r="P165" s="113" t="s">
        <v>1080</v>
      </c>
      <c r="Q165" s="39" t="s">
        <v>441</v>
      </c>
      <c r="R165" s="174" t="s">
        <v>1172</v>
      </c>
    </row>
    <row r="166" spans="2:18" x14ac:dyDescent="0.25">
      <c r="B166" s="38"/>
      <c r="C166" s="144" t="s">
        <v>614</v>
      </c>
      <c r="D166" s="12" t="s">
        <v>606</v>
      </c>
      <c r="E166" s="139" t="s">
        <v>451</v>
      </c>
      <c r="F166" s="139" t="s">
        <v>447</v>
      </c>
      <c r="G166" s="113" t="s">
        <v>1</v>
      </c>
      <c r="H166" s="113" t="s">
        <v>1080</v>
      </c>
      <c r="I166" s="113" t="s">
        <v>1080</v>
      </c>
      <c r="J166" s="113" t="s">
        <v>1080</v>
      </c>
      <c r="K166" s="113" t="s">
        <v>1080</v>
      </c>
      <c r="L166" s="113" t="s">
        <v>1080</v>
      </c>
      <c r="M166" s="113" t="s">
        <v>1080</v>
      </c>
      <c r="N166" s="113" t="s">
        <v>1080</v>
      </c>
      <c r="O166" s="113" t="s">
        <v>1080</v>
      </c>
      <c r="P166" s="113" t="s">
        <v>1080</v>
      </c>
      <c r="Q166" s="39" t="s">
        <v>441</v>
      </c>
      <c r="R166" s="174" t="s">
        <v>1172</v>
      </c>
    </row>
    <row r="167" spans="2:18" x14ac:dyDescent="0.25">
      <c r="B167" s="38"/>
      <c r="C167" s="144" t="s">
        <v>615</v>
      </c>
      <c r="D167" s="12" t="s">
        <v>606</v>
      </c>
      <c r="E167" s="139" t="s">
        <v>451</v>
      </c>
      <c r="F167" s="139" t="s">
        <v>449</v>
      </c>
      <c r="G167" s="113" t="s">
        <v>1</v>
      </c>
      <c r="H167" s="113" t="s">
        <v>1080</v>
      </c>
      <c r="I167" s="113" t="s">
        <v>1080</v>
      </c>
      <c r="J167" s="113" t="s">
        <v>1080</v>
      </c>
      <c r="K167" s="113" t="s">
        <v>1080</v>
      </c>
      <c r="L167" s="113" t="s">
        <v>1080</v>
      </c>
      <c r="M167" s="113" t="s">
        <v>1080</v>
      </c>
      <c r="N167" s="113" t="s">
        <v>1080</v>
      </c>
      <c r="O167" s="113" t="s">
        <v>1080</v>
      </c>
      <c r="P167" s="113" t="s">
        <v>1080</v>
      </c>
      <c r="Q167" s="39" t="s">
        <v>441</v>
      </c>
      <c r="R167" s="174" t="s">
        <v>1172</v>
      </c>
    </row>
    <row r="168" spans="2:18" x14ac:dyDescent="0.25">
      <c r="B168" s="38"/>
      <c r="C168" s="143" t="s">
        <v>616</v>
      </c>
      <c r="D168" s="12" t="s">
        <v>617</v>
      </c>
      <c r="E168" s="139" t="s">
        <v>439</v>
      </c>
      <c r="F168" s="139" t="s">
        <v>440</v>
      </c>
      <c r="G168" s="113" t="s">
        <v>1</v>
      </c>
      <c r="H168" s="113" t="s">
        <v>1080</v>
      </c>
      <c r="I168" s="113" t="s">
        <v>1080</v>
      </c>
      <c r="J168" s="113" t="s">
        <v>1080</v>
      </c>
      <c r="K168" s="113" t="s">
        <v>1080</v>
      </c>
      <c r="L168" s="113" t="s">
        <v>1080</v>
      </c>
      <c r="M168" s="113" t="s">
        <v>1080</v>
      </c>
      <c r="N168" s="113" t="s">
        <v>1080</v>
      </c>
      <c r="O168" s="113" t="s">
        <v>1080</v>
      </c>
      <c r="P168" s="113" t="s">
        <v>1080</v>
      </c>
      <c r="Q168" s="39" t="s">
        <v>441</v>
      </c>
      <c r="R168" s="120" t="s">
        <v>1173</v>
      </c>
    </row>
    <row r="169" spans="2:18" x14ac:dyDescent="0.25">
      <c r="B169" s="38"/>
      <c r="C169" s="143" t="s">
        <v>618</v>
      </c>
      <c r="D169" s="12" t="s">
        <v>617</v>
      </c>
      <c r="E169" s="139" t="s">
        <v>439</v>
      </c>
      <c r="F169" s="139" t="s">
        <v>443</v>
      </c>
      <c r="G169" s="113" t="s">
        <v>1</v>
      </c>
      <c r="H169" s="113" t="s">
        <v>1080</v>
      </c>
      <c r="I169" s="113" t="s">
        <v>1080</v>
      </c>
      <c r="J169" s="113" t="s">
        <v>1080</v>
      </c>
      <c r="K169" s="113" t="s">
        <v>1080</v>
      </c>
      <c r="L169" s="113" t="s">
        <v>1080</v>
      </c>
      <c r="M169" s="113" t="s">
        <v>1080</v>
      </c>
      <c r="N169" s="113" t="s">
        <v>1080</v>
      </c>
      <c r="O169" s="113" t="s">
        <v>1080</v>
      </c>
      <c r="P169" s="113" t="s">
        <v>1080</v>
      </c>
      <c r="Q169" s="39" t="s">
        <v>441</v>
      </c>
      <c r="R169" s="120" t="s">
        <v>1173</v>
      </c>
    </row>
    <row r="170" spans="2:18" x14ac:dyDescent="0.25">
      <c r="B170" s="38"/>
      <c r="C170" s="144" t="s">
        <v>619</v>
      </c>
      <c r="D170" s="12" t="s">
        <v>617</v>
      </c>
      <c r="E170" s="139" t="s">
        <v>439</v>
      </c>
      <c r="F170" s="139" t="s">
        <v>445</v>
      </c>
      <c r="G170" s="113" t="s">
        <v>0</v>
      </c>
      <c r="H170" s="113" t="s">
        <v>1080</v>
      </c>
      <c r="I170" s="113">
        <v>0</v>
      </c>
      <c r="J170" s="113">
        <v>0</v>
      </c>
      <c r="K170" s="113">
        <v>0</v>
      </c>
      <c r="L170" s="113">
        <v>0</v>
      </c>
      <c r="M170" s="113">
        <v>0</v>
      </c>
      <c r="N170" s="113">
        <v>0</v>
      </c>
      <c r="O170" s="113">
        <v>0</v>
      </c>
      <c r="P170" s="113">
        <v>0</v>
      </c>
      <c r="Q170" s="39" t="s">
        <v>441</v>
      </c>
      <c r="R170" s="120" t="s">
        <v>1174</v>
      </c>
    </row>
    <row r="171" spans="2:18" x14ac:dyDescent="0.25">
      <c r="B171" s="38"/>
      <c r="C171" s="144" t="s">
        <v>620</v>
      </c>
      <c r="D171" s="12" t="s">
        <v>617</v>
      </c>
      <c r="E171" s="139" t="s">
        <v>439</v>
      </c>
      <c r="F171" s="139" t="s">
        <v>447</v>
      </c>
      <c r="G171" s="113" t="s">
        <v>0</v>
      </c>
      <c r="H171" s="113" t="s">
        <v>1080</v>
      </c>
      <c r="I171" s="113">
        <v>0</v>
      </c>
      <c r="J171" s="113">
        <v>0</v>
      </c>
      <c r="K171" s="113">
        <v>0</v>
      </c>
      <c r="L171" s="113">
        <v>0</v>
      </c>
      <c r="M171" s="113">
        <v>0</v>
      </c>
      <c r="N171" s="113">
        <v>0</v>
      </c>
      <c r="O171" s="113">
        <v>0</v>
      </c>
      <c r="P171" s="113">
        <v>0</v>
      </c>
      <c r="Q171" s="39" t="s">
        <v>441</v>
      </c>
      <c r="R171" s="120" t="s">
        <v>1174</v>
      </c>
    </row>
    <row r="172" spans="2:18" x14ac:dyDescent="0.25">
      <c r="B172" s="38"/>
      <c r="C172" s="144" t="s">
        <v>621</v>
      </c>
      <c r="D172" s="12" t="s">
        <v>617</v>
      </c>
      <c r="E172" s="139" t="s">
        <v>439</v>
      </c>
      <c r="F172" s="139" t="s">
        <v>449</v>
      </c>
      <c r="G172" s="113" t="s">
        <v>0</v>
      </c>
      <c r="H172" s="113" t="s">
        <v>1080</v>
      </c>
      <c r="I172" s="113">
        <v>0</v>
      </c>
      <c r="J172" s="113">
        <v>0</v>
      </c>
      <c r="K172" s="113">
        <v>0</v>
      </c>
      <c r="L172" s="113">
        <v>0</v>
      </c>
      <c r="M172" s="113">
        <v>0</v>
      </c>
      <c r="N172" s="113">
        <v>0</v>
      </c>
      <c r="O172" s="113">
        <v>0</v>
      </c>
      <c r="P172" s="113">
        <v>0</v>
      </c>
      <c r="Q172" s="39" t="s">
        <v>441</v>
      </c>
      <c r="R172" s="120" t="s">
        <v>1174</v>
      </c>
    </row>
    <row r="173" spans="2:18" x14ac:dyDescent="0.25">
      <c r="B173" s="38"/>
      <c r="C173" s="144" t="s">
        <v>622</v>
      </c>
      <c r="D173" s="12" t="s">
        <v>617</v>
      </c>
      <c r="E173" s="139" t="s">
        <v>451</v>
      </c>
      <c r="F173" s="139" t="s">
        <v>440</v>
      </c>
      <c r="G173" s="113" t="s">
        <v>1</v>
      </c>
      <c r="H173" s="113" t="s">
        <v>1080</v>
      </c>
      <c r="I173" s="113" t="s">
        <v>1080</v>
      </c>
      <c r="J173" s="113" t="s">
        <v>1080</v>
      </c>
      <c r="K173" s="113" t="s">
        <v>1080</v>
      </c>
      <c r="L173" s="113" t="s">
        <v>1080</v>
      </c>
      <c r="M173" s="113" t="s">
        <v>1080</v>
      </c>
      <c r="N173" s="113" t="s">
        <v>1080</v>
      </c>
      <c r="O173" s="113" t="s">
        <v>1080</v>
      </c>
      <c r="P173" s="113" t="s">
        <v>1080</v>
      </c>
      <c r="Q173" s="39" t="s">
        <v>441</v>
      </c>
      <c r="R173" s="174" t="s">
        <v>1172</v>
      </c>
    </row>
    <row r="174" spans="2:18" x14ac:dyDescent="0.25">
      <c r="B174" s="38"/>
      <c r="C174" s="144" t="s">
        <v>623</v>
      </c>
      <c r="D174" s="12" t="s">
        <v>617</v>
      </c>
      <c r="E174" s="139" t="s">
        <v>451</v>
      </c>
      <c r="F174" s="139" t="s">
        <v>443</v>
      </c>
      <c r="G174" s="113" t="s">
        <v>1</v>
      </c>
      <c r="H174" s="113" t="s">
        <v>1080</v>
      </c>
      <c r="I174" s="113" t="s">
        <v>1080</v>
      </c>
      <c r="J174" s="113" t="s">
        <v>1080</v>
      </c>
      <c r="K174" s="113" t="s">
        <v>1080</v>
      </c>
      <c r="L174" s="113" t="s">
        <v>1080</v>
      </c>
      <c r="M174" s="113" t="s">
        <v>1080</v>
      </c>
      <c r="N174" s="113" t="s">
        <v>1080</v>
      </c>
      <c r="O174" s="113" t="s">
        <v>1080</v>
      </c>
      <c r="P174" s="113" t="s">
        <v>1080</v>
      </c>
      <c r="Q174" s="39" t="s">
        <v>441</v>
      </c>
      <c r="R174" s="174" t="s">
        <v>1172</v>
      </c>
    </row>
    <row r="175" spans="2:18" x14ac:dyDescent="0.25">
      <c r="B175" s="38"/>
      <c r="C175" s="144" t="s">
        <v>624</v>
      </c>
      <c r="D175" s="12" t="s">
        <v>617</v>
      </c>
      <c r="E175" s="139" t="s">
        <v>451</v>
      </c>
      <c r="F175" s="139" t="s">
        <v>445</v>
      </c>
      <c r="G175" s="113" t="s">
        <v>1</v>
      </c>
      <c r="H175" s="113" t="s">
        <v>1080</v>
      </c>
      <c r="I175" s="113" t="s">
        <v>1080</v>
      </c>
      <c r="J175" s="113" t="s">
        <v>1080</v>
      </c>
      <c r="K175" s="113" t="s">
        <v>1080</v>
      </c>
      <c r="L175" s="113" t="s">
        <v>1080</v>
      </c>
      <c r="M175" s="113" t="s">
        <v>1080</v>
      </c>
      <c r="N175" s="113" t="s">
        <v>1080</v>
      </c>
      <c r="O175" s="113" t="s">
        <v>1080</v>
      </c>
      <c r="P175" s="113" t="s">
        <v>1080</v>
      </c>
      <c r="Q175" s="39" t="s">
        <v>441</v>
      </c>
      <c r="R175" s="174" t="s">
        <v>1172</v>
      </c>
    </row>
    <row r="176" spans="2:18" x14ac:dyDescent="0.25">
      <c r="B176" s="38"/>
      <c r="C176" s="144" t="s">
        <v>625</v>
      </c>
      <c r="D176" s="12" t="s">
        <v>617</v>
      </c>
      <c r="E176" s="139" t="s">
        <v>451</v>
      </c>
      <c r="F176" s="139" t="s">
        <v>447</v>
      </c>
      <c r="G176" s="113" t="s">
        <v>1</v>
      </c>
      <c r="H176" s="113" t="s">
        <v>1080</v>
      </c>
      <c r="I176" s="113" t="s">
        <v>1080</v>
      </c>
      <c r="J176" s="113" t="s">
        <v>1080</v>
      </c>
      <c r="K176" s="113" t="s">
        <v>1080</v>
      </c>
      <c r="L176" s="113" t="s">
        <v>1080</v>
      </c>
      <c r="M176" s="113" t="s">
        <v>1080</v>
      </c>
      <c r="N176" s="113" t="s">
        <v>1080</v>
      </c>
      <c r="O176" s="113" t="s">
        <v>1080</v>
      </c>
      <c r="P176" s="113" t="s">
        <v>1080</v>
      </c>
      <c r="Q176" s="39" t="s">
        <v>441</v>
      </c>
      <c r="R176" s="174" t="s">
        <v>1172</v>
      </c>
    </row>
    <row r="177" spans="2:18" x14ac:dyDescent="0.25">
      <c r="B177" s="38"/>
      <c r="C177" s="144" t="s">
        <v>626</v>
      </c>
      <c r="D177" s="12" t="s">
        <v>617</v>
      </c>
      <c r="E177" s="139" t="s">
        <v>451</v>
      </c>
      <c r="F177" s="139" t="s">
        <v>449</v>
      </c>
      <c r="G177" s="113" t="s">
        <v>1</v>
      </c>
      <c r="H177" s="113" t="s">
        <v>1080</v>
      </c>
      <c r="I177" s="113" t="s">
        <v>1080</v>
      </c>
      <c r="J177" s="113" t="s">
        <v>1080</v>
      </c>
      <c r="K177" s="113" t="s">
        <v>1080</v>
      </c>
      <c r="L177" s="113" t="s">
        <v>1080</v>
      </c>
      <c r="M177" s="113" t="s">
        <v>1080</v>
      </c>
      <c r="N177" s="113" t="s">
        <v>1080</v>
      </c>
      <c r="O177" s="113" t="s">
        <v>1080</v>
      </c>
      <c r="P177" s="113" t="s">
        <v>1080</v>
      </c>
      <c r="Q177" s="39" t="s">
        <v>441</v>
      </c>
      <c r="R177" s="174" t="s">
        <v>1172</v>
      </c>
    </row>
    <row r="178" spans="2:18" x14ac:dyDescent="0.25">
      <c r="B178" s="38"/>
      <c r="C178" s="143" t="s">
        <v>627</v>
      </c>
      <c r="D178" s="12" t="s">
        <v>628</v>
      </c>
      <c r="E178" s="139" t="s">
        <v>439</v>
      </c>
      <c r="F178" s="139" t="s">
        <v>440</v>
      </c>
      <c r="G178" s="113" t="s">
        <v>1</v>
      </c>
      <c r="H178" s="113" t="s">
        <v>1080</v>
      </c>
      <c r="I178" s="113" t="s">
        <v>1080</v>
      </c>
      <c r="J178" s="113" t="s">
        <v>1080</v>
      </c>
      <c r="K178" s="113" t="s">
        <v>1080</v>
      </c>
      <c r="L178" s="113" t="s">
        <v>1080</v>
      </c>
      <c r="M178" s="113" t="s">
        <v>1080</v>
      </c>
      <c r="N178" s="113" t="s">
        <v>1080</v>
      </c>
      <c r="O178" s="113" t="s">
        <v>1080</v>
      </c>
      <c r="P178" s="113" t="s">
        <v>1080</v>
      </c>
      <c r="Q178" s="39" t="s">
        <v>441</v>
      </c>
      <c r="R178" s="120" t="s">
        <v>1173</v>
      </c>
    </row>
    <row r="179" spans="2:18" x14ac:dyDescent="0.25">
      <c r="B179" s="38"/>
      <c r="C179" s="143" t="s">
        <v>629</v>
      </c>
      <c r="D179" s="12" t="s">
        <v>628</v>
      </c>
      <c r="E179" s="139" t="s">
        <v>439</v>
      </c>
      <c r="F179" s="139" t="s">
        <v>443</v>
      </c>
      <c r="G179" s="113" t="s">
        <v>1</v>
      </c>
      <c r="H179" s="113" t="s">
        <v>1080</v>
      </c>
      <c r="I179" s="113" t="s">
        <v>1080</v>
      </c>
      <c r="J179" s="113" t="s">
        <v>1080</v>
      </c>
      <c r="K179" s="113" t="s">
        <v>1080</v>
      </c>
      <c r="L179" s="113" t="s">
        <v>1080</v>
      </c>
      <c r="M179" s="113" t="s">
        <v>1080</v>
      </c>
      <c r="N179" s="113" t="s">
        <v>1080</v>
      </c>
      <c r="O179" s="113" t="s">
        <v>1080</v>
      </c>
      <c r="P179" s="113" t="s">
        <v>1080</v>
      </c>
      <c r="Q179" s="39" t="s">
        <v>441</v>
      </c>
      <c r="R179" s="120" t="s">
        <v>1173</v>
      </c>
    </row>
    <row r="180" spans="2:18" x14ac:dyDescent="0.25">
      <c r="B180" s="38"/>
      <c r="C180" s="144" t="s">
        <v>630</v>
      </c>
      <c r="D180" s="12" t="s">
        <v>628</v>
      </c>
      <c r="E180" s="139" t="s">
        <v>439</v>
      </c>
      <c r="F180" s="139" t="s">
        <v>445</v>
      </c>
      <c r="G180" s="113" t="s">
        <v>0</v>
      </c>
      <c r="H180" s="113" t="s">
        <v>1080</v>
      </c>
      <c r="I180" s="113">
        <v>0</v>
      </c>
      <c r="J180" s="113">
        <v>0</v>
      </c>
      <c r="K180" s="113">
        <v>0</v>
      </c>
      <c r="L180" s="113">
        <v>0</v>
      </c>
      <c r="M180" s="113">
        <v>0</v>
      </c>
      <c r="N180" s="113">
        <v>0</v>
      </c>
      <c r="O180" s="113">
        <v>0</v>
      </c>
      <c r="P180" s="113">
        <v>0</v>
      </c>
      <c r="Q180" s="39" t="s">
        <v>441</v>
      </c>
      <c r="R180" s="120" t="s">
        <v>1174</v>
      </c>
    </row>
    <row r="181" spans="2:18" x14ac:dyDescent="0.25">
      <c r="B181" s="38"/>
      <c r="C181" s="144" t="s">
        <v>631</v>
      </c>
      <c r="D181" s="12" t="s">
        <v>628</v>
      </c>
      <c r="E181" s="139" t="s">
        <v>439</v>
      </c>
      <c r="F181" s="139" t="s">
        <v>447</v>
      </c>
      <c r="G181" s="113" t="s">
        <v>0</v>
      </c>
      <c r="H181" s="113" t="s">
        <v>1080</v>
      </c>
      <c r="I181" s="113">
        <v>0</v>
      </c>
      <c r="J181" s="113">
        <v>0</v>
      </c>
      <c r="K181" s="113">
        <v>0</v>
      </c>
      <c r="L181" s="113">
        <v>0</v>
      </c>
      <c r="M181" s="113">
        <v>0</v>
      </c>
      <c r="N181" s="113">
        <v>0</v>
      </c>
      <c r="O181" s="113">
        <v>0</v>
      </c>
      <c r="P181" s="113">
        <v>0</v>
      </c>
      <c r="Q181" s="39" t="s">
        <v>441</v>
      </c>
      <c r="R181" s="120" t="s">
        <v>1174</v>
      </c>
    </row>
    <row r="182" spans="2:18" x14ac:dyDescent="0.25">
      <c r="B182" s="38"/>
      <c r="C182" s="144" t="s">
        <v>632</v>
      </c>
      <c r="D182" s="12" t="s">
        <v>628</v>
      </c>
      <c r="E182" s="139" t="s">
        <v>439</v>
      </c>
      <c r="F182" s="139" t="s">
        <v>449</v>
      </c>
      <c r="G182" s="113" t="s">
        <v>0</v>
      </c>
      <c r="H182" s="113" t="s">
        <v>1080</v>
      </c>
      <c r="I182" s="113">
        <v>0</v>
      </c>
      <c r="J182" s="113">
        <v>0</v>
      </c>
      <c r="K182" s="113">
        <v>0</v>
      </c>
      <c r="L182" s="113">
        <v>0</v>
      </c>
      <c r="M182" s="113">
        <v>0</v>
      </c>
      <c r="N182" s="113">
        <v>0</v>
      </c>
      <c r="O182" s="113">
        <v>0</v>
      </c>
      <c r="P182" s="113">
        <v>0</v>
      </c>
      <c r="Q182" s="39" t="s">
        <v>441</v>
      </c>
      <c r="R182" s="120" t="s">
        <v>1174</v>
      </c>
    </row>
    <row r="183" spans="2:18" x14ac:dyDescent="0.25">
      <c r="B183" s="38"/>
      <c r="C183" s="144" t="s">
        <v>633</v>
      </c>
      <c r="D183" s="12" t="s">
        <v>628</v>
      </c>
      <c r="E183" s="139" t="s">
        <v>451</v>
      </c>
      <c r="F183" s="139" t="s">
        <v>440</v>
      </c>
      <c r="G183" s="113" t="s">
        <v>1</v>
      </c>
      <c r="H183" s="113" t="s">
        <v>1080</v>
      </c>
      <c r="I183" s="113" t="s">
        <v>1080</v>
      </c>
      <c r="J183" s="113" t="s">
        <v>1080</v>
      </c>
      <c r="K183" s="113" t="s">
        <v>1080</v>
      </c>
      <c r="L183" s="113" t="s">
        <v>1080</v>
      </c>
      <c r="M183" s="113" t="s">
        <v>1080</v>
      </c>
      <c r="N183" s="113" t="s">
        <v>1080</v>
      </c>
      <c r="O183" s="113" t="s">
        <v>1080</v>
      </c>
      <c r="P183" s="113" t="s">
        <v>1080</v>
      </c>
      <c r="Q183" s="39" t="s">
        <v>441</v>
      </c>
      <c r="R183" s="174" t="s">
        <v>1172</v>
      </c>
    </row>
    <row r="184" spans="2:18" x14ac:dyDescent="0.25">
      <c r="B184" s="38"/>
      <c r="C184" s="144" t="s">
        <v>634</v>
      </c>
      <c r="D184" s="12" t="s">
        <v>628</v>
      </c>
      <c r="E184" s="139" t="s">
        <v>451</v>
      </c>
      <c r="F184" s="139" t="s">
        <v>443</v>
      </c>
      <c r="G184" s="113" t="s">
        <v>1</v>
      </c>
      <c r="H184" s="113" t="s">
        <v>1080</v>
      </c>
      <c r="I184" s="113" t="s">
        <v>1080</v>
      </c>
      <c r="J184" s="113" t="s">
        <v>1080</v>
      </c>
      <c r="K184" s="113" t="s">
        <v>1080</v>
      </c>
      <c r="L184" s="113" t="s">
        <v>1080</v>
      </c>
      <c r="M184" s="113" t="s">
        <v>1080</v>
      </c>
      <c r="N184" s="113" t="s">
        <v>1080</v>
      </c>
      <c r="O184" s="113" t="s">
        <v>1080</v>
      </c>
      <c r="P184" s="113" t="s">
        <v>1080</v>
      </c>
      <c r="Q184" s="39" t="s">
        <v>441</v>
      </c>
      <c r="R184" s="174" t="s">
        <v>1172</v>
      </c>
    </row>
    <row r="185" spans="2:18" x14ac:dyDescent="0.25">
      <c r="B185" s="38"/>
      <c r="C185" s="144" t="s">
        <v>635</v>
      </c>
      <c r="D185" s="12" t="s">
        <v>628</v>
      </c>
      <c r="E185" s="139" t="s">
        <v>451</v>
      </c>
      <c r="F185" s="139" t="s">
        <v>445</v>
      </c>
      <c r="G185" s="113" t="s">
        <v>1</v>
      </c>
      <c r="H185" s="113" t="s">
        <v>1080</v>
      </c>
      <c r="I185" s="113" t="s">
        <v>1080</v>
      </c>
      <c r="J185" s="113" t="s">
        <v>1080</v>
      </c>
      <c r="K185" s="113" t="s">
        <v>1080</v>
      </c>
      <c r="L185" s="113" t="s">
        <v>1080</v>
      </c>
      <c r="M185" s="113" t="s">
        <v>1080</v>
      </c>
      <c r="N185" s="113" t="s">
        <v>1080</v>
      </c>
      <c r="O185" s="113" t="s">
        <v>1080</v>
      </c>
      <c r="P185" s="113" t="s">
        <v>1080</v>
      </c>
      <c r="Q185" s="39" t="s">
        <v>441</v>
      </c>
      <c r="R185" s="174" t="s">
        <v>1172</v>
      </c>
    </row>
    <row r="186" spans="2:18" x14ac:dyDescent="0.25">
      <c r="B186" s="38"/>
      <c r="C186" s="144" t="s">
        <v>636</v>
      </c>
      <c r="D186" s="12" t="s">
        <v>628</v>
      </c>
      <c r="E186" s="139" t="s">
        <v>451</v>
      </c>
      <c r="F186" s="139" t="s">
        <v>447</v>
      </c>
      <c r="G186" s="113" t="s">
        <v>1</v>
      </c>
      <c r="H186" s="113" t="s">
        <v>1080</v>
      </c>
      <c r="I186" s="113" t="s">
        <v>1080</v>
      </c>
      <c r="J186" s="113" t="s">
        <v>1080</v>
      </c>
      <c r="K186" s="113" t="s">
        <v>1080</v>
      </c>
      <c r="L186" s="113" t="s">
        <v>1080</v>
      </c>
      <c r="M186" s="113" t="s">
        <v>1080</v>
      </c>
      <c r="N186" s="113" t="s">
        <v>1080</v>
      </c>
      <c r="O186" s="113" t="s">
        <v>1080</v>
      </c>
      <c r="P186" s="113" t="s">
        <v>1080</v>
      </c>
      <c r="Q186" s="39" t="s">
        <v>441</v>
      </c>
      <c r="R186" s="174" t="s">
        <v>1172</v>
      </c>
    </row>
    <row r="187" spans="2:18" x14ac:dyDescent="0.25">
      <c r="B187" s="38"/>
      <c r="C187" s="144" t="s">
        <v>637</v>
      </c>
      <c r="D187" s="12" t="s">
        <v>628</v>
      </c>
      <c r="E187" s="139" t="s">
        <v>451</v>
      </c>
      <c r="F187" s="139" t="s">
        <v>449</v>
      </c>
      <c r="G187" s="113" t="s">
        <v>1</v>
      </c>
      <c r="H187" s="113" t="s">
        <v>1080</v>
      </c>
      <c r="I187" s="113" t="s">
        <v>1080</v>
      </c>
      <c r="J187" s="113" t="s">
        <v>1080</v>
      </c>
      <c r="K187" s="113" t="s">
        <v>1080</v>
      </c>
      <c r="L187" s="113" t="s">
        <v>1080</v>
      </c>
      <c r="M187" s="113" t="s">
        <v>1080</v>
      </c>
      <c r="N187" s="113" t="s">
        <v>1080</v>
      </c>
      <c r="O187" s="113" t="s">
        <v>1080</v>
      </c>
      <c r="P187" s="113" t="s">
        <v>1080</v>
      </c>
      <c r="Q187" s="39" t="s">
        <v>441</v>
      </c>
      <c r="R187" s="174" t="s">
        <v>1172</v>
      </c>
    </row>
    <row r="188" spans="2:18" x14ac:dyDescent="0.25">
      <c r="B188" s="38"/>
      <c r="C188" s="143" t="s">
        <v>638</v>
      </c>
      <c r="D188" s="12" t="s">
        <v>639</v>
      </c>
      <c r="E188" s="139" t="s">
        <v>439</v>
      </c>
      <c r="F188" s="139" t="s">
        <v>440</v>
      </c>
      <c r="G188" s="113" t="s">
        <v>1</v>
      </c>
      <c r="H188" s="113" t="s">
        <v>1080</v>
      </c>
      <c r="I188" s="113" t="s">
        <v>1080</v>
      </c>
      <c r="J188" s="113" t="s">
        <v>1080</v>
      </c>
      <c r="K188" s="113" t="s">
        <v>1080</v>
      </c>
      <c r="L188" s="113" t="s">
        <v>1080</v>
      </c>
      <c r="M188" s="113" t="s">
        <v>1080</v>
      </c>
      <c r="N188" s="113" t="s">
        <v>1080</v>
      </c>
      <c r="O188" s="113" t="s">
        <v>1080</v>
      </c>
      <c r="P188" s="113" t="s">
        <v>1080</v>
      </c>
      <c r="Q188" s="39" t="s">
        <v>441</v>
      </c>
      <c r="R188" s="120" t="s">
        <v>1173</v>
      </c>
    </row>
    <row r="189" spans="2:18" x14ac:dyDescent="0.25">
      <c r="B189" s="38"/>
      <c r="C189" s="143" t="s">
        <v>640</v>
      </c>
      <c r="D189" s="12" t="s">
        <v>639</v>
      </c>
      <c r="E189" s="139" t="s">
        <v>439</v>
      </c>
      <c r="F189" s="139" t="s">
        <v>443</v>
      </c>
      <c r="G189" s="113" t="s">
        <v>1</v>
      </c>
      <c r="H189" s="113" t="s">
        <v>1080</v>
      </c>
      <c r="I189" s="113" t="s">
        <v>1080</v>
      </c>
      <c r="J189" s="113" t="s">
        <v>1080</v>
      </c>
      <c r="K189" s="113" t="s">
        <v>1080</v>
      </c>
      <c r="L189" s="113" t="s">
        <v>1080</v>
      </c>
      <c r="M189" s="113" t="s">
        <v>1080</v>
      </c>
      <c r="N189" s="113" t="s">
        <v>1080</v>
      </c>
      <c r="O189" s="113" t="s">
        <v>1080</v>
      </c>
      <c r="P189" s="113" t="s">
        <v>1080</v>
      </c>
      <c r="Q189" s="39" t="s">
        <v>441</v>
      </c>
      <c r="R189" s="120" t="s">
        <v>1173</v>
      </c>
    </row>
    <row r="190" spans="2:18" x14ac:dyDescent="0.25">
      <c r="B190" s="38"/>
      <c r="C190" s="144" t="s">
        <v>641</v>
      </c>
      <c r="D190" s="12" t="s">
        <v>639</v>
      </c>
      <c r="E190" s="139" t="s">
        <v>439</v>
      </c>
      <c r="F190" s="139" t="s">
        <v>445</v>
      </c>
      <c r="G190" s="113" t="s">
        <v>0</v>
      </c>
      <c r="H190" s="113" t="s">
        <v>1080</v>
      </c>
      <c r="I190" s="113">
        <v>0</v>
      </c>
      <c r="J190" s="113">
        <v>0</v>
      </c>
      <c r="K190" s="113">
        <v>0</v>
      </c>
      <c r="L190" s="113">
        <v>0</v>
      </c>
      <c r="M190" s="113">
        <v>0</v>
      </c>
      <c r="N190" s="113">
        <v>0</v>
      </c>
      <c r="O190" s="113">
        <v>0</v>
      </c>
      <c r="P190" s="113">
        <v>0</v>
      </c>
      <c r="Q190" s="39" t="s">
        <v>441</v>
      </c>
      <c r="R190" s="120" t="s">
        <v>1174</v>
      </c>
    </row>
    <row r="191" spans="2:18" x14ac:dyDescent="0.25">
      <c r="B191" s="38"/>
      <c r="C191" s="144" t="s">
        <v>642</v>
      </c>
      <c r="D191" s="12" t="s">
        <v>639</v>
      </c>
      <c r="E191" s="139" t="s">
        <v>439</v>
      </c>
      <c r="F191" s="139" t="s">
        <v>447</v>
      </c>
      <c r="G191" s="113" t="s">
        <v>0</v>
      </c>
      <c r="H191" s="113" t="s">
        <v>1080</v>
      </c>
      <c r="I191" s="113">
        <v>0</v>
      </c>
      <c r="J191" s="113">
        <v>0</v>
      </c>
      <c r="K191" s="113">
        <v>0</v>
      </c>
      <c r="L191" s="113">
        <v>0</v>
      </c>
      <c r="M191" s="113">
        <v>0</v>
      </c>
      <c r="N191" s="113">
        <v>0</v>
      </c>
      <c r="O191" s="113">
        <v>0</v>
      </c>
      <c r="P191" s="113">
        <v>0</v>
      </c>
      <c r="Q191" s="39" t="s">
        <v>441</v>
      </c>
      <c r="R191" s="120" t="s">
        <v>1174</v>
      </c>
    </row>
    <row r="192" spans="2:18" x14ac:dyDescent="0.25">
      <c r="B192" s="38"/>
      <c r="C192" s="144" t="s">
        <v>643</v>
      </c>
      <c r="D192" s="12" t="s">
        <v>639</v>
      </c>
      <c r="E192" s="139" t="s">
        <v>439</v>
      </c>
      <c r="F192" s="139" t="s">
        <v>449</v>
      </c>
      <c r="G192" s="113" t="s">
        <v>0</v>
      </c>
      <c r="H192" s="113" t="s">
        <v>1080</v>
      </c>
      <c r="I192" s="113">
        <v>0</v>
      </c>
      <c r="J192" s="113">
        <v>0</v>
      </c>
      <c r="K192" s="113">
        <v>0</v>
      </c>
      <c r="L192" s="113">
        <v>0</v>
      </c>
      <c r="M192" s="113">
        <v>0</v>
      </c>
      <c r="N192" s="113">
        <v>0</v>
      </c>
      <c r="O192" s="113">
        <v>0</v>
      </c>
      <c r="P192" s="113">
        <v>0</v>
      </c>
      <c r="Q192" s="39" t="s">
        <v>441</v>
      </c>
      <c r="R192" s="120" t="s">
        <v>1174</v>
      </c>
    </row>
    <row r="193" spans="2:18" x14ac:dyDescent="0.25">
      <c r="B193" s="38"/>
      <c r="C193" s="144" t="s">
        <v>644</v>
      </c>
      <c r="D193" s="12" t="s">
        <v>639</v>
      </c>
      <c r="E193" s="139" t="s">
        <v>451</v>
      </c>
      <c r="F193" s="139" t="s">
        <v>440</v>
      </c>
      <c r="G193" s="113" t="s">
        <v>1</v>
      </c>
      <c r="H193" s="113" t="s">
        <v>1080</v>
      </c>
      <c r="I193" s="113" t="s">
        <v>1080</v>
      </c>
      <c r="J193" s="113" t="s">
        <v>1080</v>
      </c>
      <c r="K193" s="113" t="s">
        <v>1080</v>
      </c>
      <c r="L193" s="113" t="s">
        <v>1080</v>
      </c>
      <c r="M193" s="113" t="s">
        <v>1080</v>
      </c>
      <c r="N193" s="113" t="s">
        <v>1080</v>
      </c>
      <c r="O193" s="113" t="s">
        <v>1080</v>
      </c>
      <c r="P193" s="113" t="s">
        <v>1080</v>
      </c>
      <c r="Q193" s="39" t="s">
        <v>441</v>
      </c>
      <c r="R193" s="174" t="s">
        <v>1172</v>
      </c>
    </row>
    <row r="194" spans="2:18" x14ac:dyDescent="0.25">
      <c r="B194" s="38"/>
      <c r="C194" s="144" t="s">
        <v>645</v>
      </c>
      <c r="D194" s="12" t="s">
        <v>639</v>
      </c>
      <c r="E194" s="139" t="s">
        <v>451</v>
      </c>
      <c r="F194" s="139" t="s">
        <v>443</v>
      </c>
      <c r="G194" s="113" t="s">
        <v>1</v>
      </c>
      <c r="H194" s="113" t="s">
        <v>1080</v>
      </c>
      <c r="I194" s="113" t="s">
        <v>1080</v>
      </c>
      <c r="J194" s="113" t="s">
        <v>1080</v>
      </c>
      <c r="K194" s="113" t="s">
        <v>1080</v>
      </c>
      <c r="L194" s="113" t="s">
        <v>1080</v>
      </c>
      <c r="M194" s="113" t="s">
        <v>1080</v>
      </c>
      <c r="N194" s="113" t="s">
        <v>1080</v>
      </c>
      <c r="O194" s="113" t="s">
        <v>1080</v>
      </c>
      <c r="P194" s="113" t="s">
        <v>1080</v>
      </c>
      <c r="Q194" s="39" t="s">
        <v>441</v>
      </c>
      <c r="R194" s="174" t="s">
        <v>1172</v>
      </c>
    </row>
    <row r="195" spans="2:18" x14ac:dyDescent="0.25">
      <c r="B195" s="38"/>
      <c r="C195" s="144" t="s">
        <v>646</v>
      </c>
      <c r="D195" s="12" t="s">
        <v>639</v>
      </c>
      <c r="E195" s="139" t="s">
        <v>451</v>
      </c>
      <c r="F195" s="139" t="s">
        <v>445</v>
      </c>
      <c r="G195" s="113" t="s">
        <v>1</v>
      </c>
      <c r="H195" s="113" t="s">
        <v>1080</v>
      </c>
      <c r="I195" s="113" t="s">
        <v>1080</v>
      </c>
      <c r="J195" s="113" t="s">
        <v>1080</v>
      </c>
      <c r="K195" s="113" t="s">
        <v>1080</v>
      </c>
      <c r="L195" s="113" t="s">
        <v>1080</v>
      </c>
      <c r="M195" s="113" t="s">
        <v>1080</v>
      </c>
      <c r="N195" s="113" t="s">
        <v>1080</v>
      </c>
      <c r="O195" s="113" t="s">
        <v>1080</v>
      </c>
      <c r="P195" s="113" t="s">
        <v>1080</v>
      </c>
      <c r="Q195" s="39" t="s">
        <v>441</v>
      </c>
      <c r="R195" s="174" t="s">
        <v>1172</v>
      </c>
    </row>
    <row r="196" spans="2:18" x14ac:dyDescent="0.25">
      <c r="B196" s="38"/>
      <c r="C196" s="144" t="s">
        <v>647</v>
      </c>
      <c r="D196" s="12" t="s">
        <v>639</v>
      </c>
      <c r="E196" s="139" t="s">
        <v>451</v>
      </c>
      <c r="F196" s="139" t="s">
        <v>447</v>
      </c>
      <c r="G196" s="113" t="s">
        <v>1</v>
      </c>
      <c r="H196" s="113" t="s">
        <v>1080</v>
      </c>
      <c r="I196" s="113" t="s">
        <v>1080</v>
      </c>
      <c r="J196" s="113" t="s">
        <v>1080</v>
      </c>
      <c r="K196" s="113" t="s">
        <v>1080</v>
      </c>
      <c r="L196" s="113" t="s">
        <v>1080</v>
      </c>
      <c r="M196" s="113" t="s">
        <v>1080</v>
      </c>
      <c r="N196" s="113" t="s">
        <v>1080</v>
      </c>
      <c r="O196" s="113" t="s">
        <v>1080</v>
      </c>
      <c r="P196" s="113" t="s">
        <v>1080</v>
      </c>
      <c r="Q196" s="39" t="s">
        <v>441</v>
      </c>
      <c r="R196" s="174" t="s">
        <v>1172</v>
      </c>
    </row>
    <row r="197" spans="2:18" x14ac:dyDescent="0.25">
      <c r="B197" s="38"/>
      <c r="C197" s="144" t="s">
        <v>648</v>
      </c>
      <c r="D197" s="12" t="s">
        <v>639</v>
      </c>
      <c r="E197" s="139" t="s">
        <v>451</v>
      </c>
      <c r="F197" s="139" t="s">
        <v>449</v>
      </c>
      <c r="G197" s="113" t="s">
        <v>1</v>
      </c>
      <c r="H197" s="113" t="s">
        <v>1080</v>
      </c>
      <c r="I197" s="113" t="s">
        <v>1080</v>
      </c>
      <c r="J197" s="113" t="s">
        <v>1080</v>
      </c>
      <c r="K197" s="113" t="s">
        <v>1080</v>
      </c>
      <c r="L197" s="113" t="s">
        <v>1080</v>
      </c>
      <c r="M197" s="113" t="s">
        <v>1080</v>
      </c>
      <c r="N197" s="113" t="s">
        <v>1080</v>
      </c>
      <c r="O197" s="113" t="s">
        <v>1080</v>
      </c>
      <c r="P197" s="113" t="s">
        <v>1080</v>
      </c>
      <c r="Q197" s="39" t="s">
        <v>441</v>
      </c>
      <c r="R197" s="174" t="s">
        <v>1172</v>
      </c>
    </row>
    <row r="198" spans="2:18" x14ac:dyDescent="0.25">
      <c r="B198" s="38"/>
      <c r="C198" s="143" t="s">
        <v>649</v>
      </c>
      <c r="D198" s="12" t="s">
        <v>30</v>
      </c>
      <c r="E198" s="139" t="s">
        <v>439</v>
      </c>
      <c r="F198" s="139" t="s">
        <v>440</v>
      </c>
      <c r="G198" s="113" t="s">
        <v>1</v>
      </c>
      <c r="H198" s="113" t="s">
        <v>1080</v>
      </c>
      <c r="I198" s="113" t="s">
        <v>1080</v>
      </c>
      <c r="J198" s="113" t="s">
        <v>1080</v>
      </c>
      <c r="K198" s="113" t="s">
        <v>1080</v>
      </c>
      <c r="L198" s="113" t="s">
        <v>1080</v>
      </c>
      <c r="M198" s="113" t="s">
        <v>1080</v>
      </c>
      <c r="N198" s="113" t="s">
        <v>1080</v>
      </c>
      <c r="O198" s="113" t="s">
        <v>1080</v>
      </c>
      <c r="P198" s="113" t="s">
        <v>1080</v>
      </c>
      <c r="Q198" s="39" t="s">
        <v>441</v>
      </c>
      <c r="R198" s="120" t="s">
        <v>1173</v>
      </c>
    </row>
    <row r="199" spans="2:18" x14ac:dyDescent="0.25">
      <c r="B199" s="38"/>
      <c r="C199" s="143" t="s">
        <v>650</v>
      </c>
      <c r="D199" s="12" t="s">
        <v>30</v>
      </c>
      <c r="E199" s="139" t="s">
        <v>439</v>
      </c>
      <c r="F199" s="139" t="s">
        <v>443</v>
      </c>
      <c r="G199" s="113" t="s">
        <v>1</v>
      </c>
      <c r="H199" s="113" t="s">
        <v>1080</v>
      </c>
      <c r="I199" s="113" t="s">
        <v>1080</v>
      </c>
      <c r="J199" s="113" t="s">
        <v>1080</v>
      </c>
      <c r="K199" s="113" t="s">
        <v>1080</v>
      </c>
      <c r="L199" s="113" t="s">
        <v>1080</v>
      </c>
      <c r="M199" s="113" t="s">
        <v>1080</v>
      </c>
      <c r="N199" s="113" t="s">
        <v>1080</v>
      </c>
      <c r="O199" s="113" t="s">
        <v>1080</v>
      </c>
      <c r="P199" s="113" t="s">
        <v>1080</v>
      </c>
      <c r="Q199" s="39" t="s">
        <v>441</v>
      </c>
      <c r="R199" s="120" t="s">
        <v>1173</v>
      </c>
    </row>
    <row r="200" spans="2:18" x14ac:dyDescent="0.25">
      <c r="B200" s="38"/>
      <c r="C200" s="144" t="s">
        <v>651</v>
      </c>
      <c r="D200" s="12" t="s">
        <v>30</v>
      </c>
      <c r="E200" s="139" t="s">
        <v>439</v>
      </c>
      <c r="F200" s="139" t="s">
        <v>445</v>
      </c>
      <c r="G200" s="113" t="s">
        <v>0</v>
      </c>
      <c r="H200" s="113" t="s">
        <v>1080</v>
      </c>
      <c r="I200" s="113">
        <v>0</v>
      </c>
      <c r="J200" s="113">
        <v>0</v>
      </c>
      <c r="K200" s="113">
        <v>0</v>
      </c>
      <c r="L200" s="113">
        <v>0</v>
      </c>
      <c r="M200" s="113">
        <v>0</v>
      </c>
      <c r="N200" s="113">
        <v>0</v>
      </c>
      <c r="O200" s="113">
        <v>0</v>
      </c>
      <c r="P200" s="113">
        <v>0</v>
      </c>
      <c r="Q200" s="39" t="s">
        <v>441</v>
      </c>
      <c r="R200" s="120" t="s">
        <v>1174</v>
      </c>
    </row>
    <row r="201" spans="2:18" x14ac:dyDescent="0.25">
      <c r="B201" s="38"/>
      <c r="C201" s="144" t="s">
        <v>652</v>
      </c>
      <c r="D201" s="12" t="s">
        <v>30</v>
      </c>
      <c r="E201" s="139" t="s">
        <v>439</v>
      </c>
      <c r="F201" s="139" t="s">
        <v>447</v>
      </c>
      <c r="G201" s="113" t="s">
        <v>0</v>
      </c>
      <c r="H201" s="113" t="s">
        <v>1080</v>
      </c>
      <c r="I201" s="113">
        <v>0</v>
      </c>
      <c r="J201" s="113">
        <v>0</v>
      </c>
      <c r="K201" s="113">
        <v>0</v>
      </c>
      <c r="L201" s="113">
        <v>0</v>
      </c>
      <c r="M201" s="113">
        <v>0</v>
      </c>
      <c r="N201" s="113">
        <v>0</v>
      </c>
      <c r="O201" s="113">
        <v>0</v>
      </c>
      <c r="P201" s="113">
        <v>0</v>
      </c>
      <c r="Q201" s="39" t="s">
        <v>441</v>
      </c>
      <c r="R201" s="120" t="s">
        <v>1174</v>
      </c>
    </row>
    <row r="202" spans="2:18" x14ac:dyDescent="0.25">
      <c r="B202" s="38"/>
      <c r="C202" s="144" t="s">
        <v>653</v>
      </c>
      <c r="D202" s="12" t="s">
        <v>30</v>
      </c>
      <c r="E202" s="139" t="s">
        <v>439</v>
      </c>
      <c r="F202" s="139" t="s">
        <v>449</v>
      </c>
      <c r="G202" s="113" t="s">
        <v>0</v>
      </c>
      <c r="H202" s="113" t="s">
        <v>1080</v>
      </c>
      <c r="I202" s="113">
        <v>0</v>
      </c>
      <c r="J202" s="113">
        <v>0</v>
      </c>
      <c r="K202" s="113">
        <v>0</v>
      </c>
      <c r="L202" s="113">
        <v>0</v>
      </c>
      <c r="M202" s="113">
        <v>0</v>
      </c>
      <c r="N202" s="113">
        <v>0</v>
      </c>
      <c r="O202" s="113">
        <v>0</v>
      </c>
      <c r="P202" s="113">
        <v>0</v>
      </c>
      <c r="Q202" s="39" t="s">
        <v>441</v>
      </c>
      <c r="R202" s="120" t="s">
        <v>1174</v>
      </c>
    </row>
    <row r="203" spans="2:18" x14ac:dyDescent="0.25">
      <c r="B203" s="38"/>
      <c r="C203" s="144" t="s">
        <v>654</v>
      </c>
      <c r="D203" s="12" t="s">
        <v>30</v>
      </c>
      <c r="E203" s="139" t="s">
        <v>451</v>
      </c>
      <c r="F203" s="139" t="s">
        <v>440</v>
      </c>
      <c r="G203" s="113" t="s">
        <v>1</v>
      </c>
      <c r="H203" s="113" t="s">
        <v>1080</v>
      </c>
      <c r="I203" s="113" t="s">
        <v>1080</v>
      </c>
      <c r="J203" s="113" t="s">
        <v>1080</v>
      </c>
      <c r="K203" s="113" t="s">
        <v>1080</v>
      </c>
      <c r="L203" s="113" t="s">
        <v>1080</v>
      </c>
      <c r="M203" s="113" t="s">
        <v>1080</v>
      </c>
      <c r="N203" s="113" t="s">
        <v>1080</v>
      </c>
      <c r="O203" s="113" t="s">
        <v>1080</v>
      </c>
      <c r="P203" s="113" t="s">
        <v>1080</v>
      </c>
      <c r="Q203" s="39" t="s">
        <v>441</v>
      </c>
      <c r="R203" s="174" t="s">
        <v>1172</v>
      </c>
    </row>
    <row r="204" spans="2:18" x14ac:dyDescent="0.25">
      <c r="B204" s="38"/>
      <c r="C204" s="144" t="s">
        <v>655</v>
      </c>
      <c r="D204" s="12" t="s">
        <v>30</v>
      </c>
      <c r="E204" s="139" t="s">
        <v>451</v>
      </c>
      <c r="F204" s="139" t="s">
        <v>443</v>
      </c>
      <c r="G204" s="113" t="s">
        <v>1</v>
      </c>
      <c r="H204" s="113" t="s">
        <v>1080</v>
      </c>
      <c r="I204" s="113" t="s">
        <v>1080</v>
      </c>
      <c r="J204" s="113" t="s">
        <v>1080</v>
      </c>
      <c r="K204" s="113" t="s">
        <v>1080</v>
      </c>
      <c r="L204" s="113" t="s">
        <v>1080</v>
      </c>
      <c r="M204" s="113" t="s">
        <v>1080</v>
      </c>
      <c r="N204" s="113" t="s">
        <v>1080</v>
      </c>
      <c r="O204" s="113" t="s">
        <v>1080</v>
      </c>
      <c r="P204" s="113" t="s">
        <v>1080</v>
      </c>
      <c r="Q204" s="39" t="s">
        <v>441</v>
      </c>
      <c r="R204" s="174" t="s">
        <v>1172</v>
      </c>
    </row>
    <row r="205" spans="2:18" x14ac:dyDescent="0.25">
      <c r="B205" s="38"/>
      <c r="C205" s="144" t="s">
        <v>656</v>
      </c>
      <c r="D205" s="12" t="s">
        <v>30</v>
      </c>
      <c r="E205" s="139" t="s">
        <v>451</v>
      </c>
      <c r="F205" s="139" t="s">
        <v>445</v>
      </c>
      <c r="G205" s="113" t="s">
        <v>1</v>
      </c>
      <c r="H205" s="113" t="s">
        <v>1080</v>
      </c>
      <c r="I205" s="113" t="s">
        <v>1080</v>
      </c>
      <c r="J205" s="113" t="s">
        <v>1080</v>
      </c>
      <c r="K205" s="113" t="s">
        <v>1080</v>
      </c>
      <c r="L205" s="113" t="s">
        <v>1080</v>
      </c>
      <c r="M205" s="113" t="s">
        <v>1080</v>
      </c>
      <c r="N205" s="113" t="s">
        <v>1080</v>
      </c>
      <c r="O205" s="113" t="s">
        <v>1080</v>
      </c>
      <c r="P205" s="113" t="s">
        <v>1080</v>
      </c>
      <c r="Q205" s="39" t="s">
        <v>441</v>
      </c>
      <c r="R205" s="174" t="s">
        <v>1172</v>
      </c>
    </row>
    <row r="206" spans="2:18" x14ac:dyDescent="0.25">
      <c r="B206" s="38"/>
      <c r="C206" s="144" t="s">
        <v>657</v>
      </c>
      <c r="D206" s="12" t="s">
        <v>30</v>
      </c>
      <c r="E206" s="139" t="s">
        <v>451</v>
      </c>
      <c r="F206" s="139" t="s">
        <v>447</v>
      </c>
      <c r="G206" s="113" t="s">
        <v>1</v>
      </c>
      <c r="H206" s="113" t="s">
        <v>1080</v>
      </c>
      <c r="I206" s="113" t="s">
        <v>1080</v>
      </c>
      <c r="J206" s="113" t="s">
        <v>1080</v>
      </c>
      <c r="K206" s="113" t="s">
        <v>1080</v>
      </c>
      <c r="L206" s="113" t="s">
        <v>1080</v>
      </c>
      <c r="M206" s="113" t="s">
        <v>1080</v>
      </c>
      <c r="N206" s="113" t="s">
        <v>1080</v>
      </c>
      <c r="O206" s="113" t="s">
        <v>1080</v>
      </c>
      <c r="P206" s="113" t="s">
        <v>1080</v>
      </c>
      <c r="Q206" s="39" t="s">
        <v>441</v>
      </c>
      <c r="R206" s="174" t="s">
        <v>1172</v>
      </c>
    </row>
    <row r="207" spans="2:18" x14ac:dyDescent="0.25">
      <c r="B207" s="38"/>
      <c r="C207" s="144" t="s">
        <v>658</v>
      </c>
      <c r="D207" s="12" t="s">
        <v>30</v>
      </c>
      <c r="E207" s="139" t="s">
        <v>451</v>
      </c>
      <c r="F207" s="139" t="s">
        <v>449</v>
      </c>
      <c r="G207" s="113" t="s">
        <v>1</v>
      </c>
      <c r="H207" s="113" t="s">
        <v>1080</v>
      </c>
      <c r="I207" s="113" t="s">
        <v>1080</v>
      </c>
      <c r="J207" s="113" t="s">
        <v>1080</v>
      </c>
      <c r="K207" s="113" t="s">
        <v>1080</v>
      </c>
      <c r="L207" s="113" t="s">
        <v>1080</v>
      </c>
      <c r="M207" s="113" t="s">
        <v>1080</v>
      </c>
      <c r="N207" s="113" t="s">
        <v>1080</v>
      </c>
      <c r="O207" s="113" t="s">
        <v>1080</v>
      </c>
      <c r="P207" s="113" t="s">
        <v>1080</v>
      </c>
      <c r="Q207" s="39" t="s">
        <v>441</v>
      </c>
      <c r="R207" s="174" t="s">
        <v>1172</v>
      </c>
    </row>
    <row r="208" spans="2:18" x14ac:dyDescent="0.25">
      <c r="B208" s="38" t="s">
        <v>659</v>
      </c>
      <c r="C208" s="143" t="s">
        <v>660</v>
      </c>
      <c r="D208" s="10" t="s">
        <v>661</v>
      </c>
      <c r="E208" s="139" t="s">
        <v>439</v>
      </c>
      <c r="F208" s="139" t="s">
        <v>440</v>
      </c>
      <c r="G208" s="113" t="s">
        <v>1</v>
      </c>
      <c r="H208" s="113" t="s">
        <v>1080</v>
      </c>
      <c r="I208" s="113" t="s">
        <v>1080</v>
      </c>
      <c r="J208" s="113" t="s">
        <v>1080</v>
      </c>
      <c r="K208" s="113" t="s">
        <v>1080</v>
      </c>
      <c r="L208" s="113" t="s">
        <v>1080</v>
      </c>
      <c r="M208" s="113" t="s">
        <v>1080</v>
      </c>
      <c r="N208" s="113" t="s">
        <v>1080</v>
      </c>
      <c r="O208" s="113" t="s">
        <v>1080</v>
      </c>
      <c r="P208" s="113" t="s">
        <v>1080</v>
      </c>
      <c r="Q208" s="39" t="s">
        <v>441</v>
      </c>
      <c r="R208" s="120" t="s">
        <v>1173</v>
      </c>
    </row>
    <row r="209" spans="2:18" x14ac:dyDescent="0.25">
      <c r="B209" s="38"/>
      <c r="C209" s="143" t="s">
        <v>662</v>
      </c>
      <c r="D209" s="10" t="s">
        <v>661</v>
      </c>
      <c r="E209" s="139" t="s">
        <v>439</v>
      </c>
      <c r="F209" s="139" t="s">
        <v>443</v>
      </c>
      <c r="G209" s="113" t="s">
        <v>1</v>
      </c>
      <c r="H209" s="113" t="s">
        <v>1080</v>
      </c>
      <c r="I209" s="113" t="s">
        <v>1080</v>
      </c>
      <c r="J209" s="113" t="s">
        <v>1080</v>
      </c>
      <c r="K209" s="113" t="s">
        <v>1080</v>
      </c>
      <c r="L209" s="113" t="s">
        <v>1080</v>
      </c>
      <c r="M209" s="113" t="s">
        <v>1080</v>
      </c>
      <c r="N209" s="113" t="s">
        <v>1080</v>
      </c>
      <c r="O209" s="113" t="s">
        <v>1080</v>
      </c>
      <c r="P209" s="113" t="s">
        <v>1080</v>
      </c>
      <c r="Q209" s="39" t="s">
        <v>441</v>
      </c>
      <c r="R209" s="120" t="s">
        <v>1173</v>
      </c>
    </row>
    <row r="210" spans="2:18" x14ac:dyDescent="0.25">
      <c r="B210" s="38"/>
      <c r="C210" s="144" t="s">
        <v>663</v>
      </c>
      <c r="D210" s="10" t="s">
        <v>661</v>
      </c>
      <c r="E210" s="139" t="s">
        <v>439</v>
      </c>
      <c r="F210" s="139" t="s">
        <v>445</v>
      </c>
      <c r="G210" s="113" t="s">
        <v>0</v>
      </c>
      <c r="H210" s="113" t="s">
        <v>1080</v>
      </c>
      <c r="I210" s="113">
        <v>0</v>
      </c>
      <c r="J210" s="113">
        <v>0</v>
      </c>
      <c r="K210" s="113">
        <v>0</v>
      </c>
      <c r="L210" s="113">
        <v>0</v>
      </c>
      <c r="M210" s="113">
        <v>0</v>
      </c>
      <c r="N210" s="113">
        <v>0</v>
      </c>
      <c r="O210" s="113">
        <v>0</v>
      </c>
      <c r="P210" s="113">
        <v>0</v>
      </c>
      <c r="Q210" s="39" t="s">
        <v>441</v>
      </c>
      <c r="R210" s="120" t="s">
        <v>1174</v>
      </c>
    </row>
    <row r="211" spans="2:18" x14ac:dyDescent="0.25">
      <c r="B211" s="38"/>
      <c r="C211" s="144" t="s">
        <v>664</v>
      </c>
      <c r="D211" s="10" t="s">
        <v>661</v>
      </c>
      <c r="E211" s="139" t="s">
        <v>439</v>
      </c>
      <c r="F211" s="139" t="s">
        <v>447</v>
      </c>
      <c r="G211" s="113" t="s">
        <v>0</v>
      </c>
      <c r="H211" s="113" t="s">
        <v>1080</v>
      </c>
      <c r="I211" s="113">
        <v>0</v>
      </c>
      <c r="J211" s="113">
        <v>0</v>
      </c>
      <c r="K211" s="113">
        <v>0</v>
      </c>
      <c r="L211" s="113">
        <v>0</v>
      </c>
      <c r="M211" s="113">
        <v>0</v>
      </c>
      <c r="N211" s="113">
        <v>0</v>
      </c>
      <c r="O211" s="113">
        <v>0</v>
      </c>
      <c r="P211" s="113">
        <v>0</v>
      </c>
      <c r="Q211" s="39" t="s">
        <v>441</v>
      </c>
      <c r="R211" s="120" t="s">
        <v>1174</v>
      </c>
    </row>
    <row r="212" spans="2:18" x14ac:dyDescent="0.25">
      <c r="B212" s="38"/>
      <c r="C212" s="144" t="s">
        <v>665</v>
      </c>
      <c r="D212" s="10" t="s">
        <v>661</v>
      </c>
      <c r="E212" s="139" t="s">
        <v>439</v>
      </c>
      <c r="F212" s="139" t="s">
        <v>449</v>
      </c>
      <c r="G212" s="113" t="s">
        <v>0</v>
      </c>
      <c r="H212" s="113" t="s">
        <v>1080</v>
      </c>
      <c r="I212" s="113">
        <v>0</v>
      </c>
      <c r="J212" s="113">
        <v>0</v>
      </c>
      <c r="K212" s="113">
        <v>0</v>
      </c>
      <c r="L212" s="113">
        <v>0</v>
      </c>
      <c r="M212" s="113">
        <v>0</v>
      </c>
      <c r="N212" s="113">
        <v>0</v>
      </c>
      <c r="O212" s="113">
        <v>0</v>
      </c>
      <c r="P212" s="113">
        <v>0</v>
      </c>
      <c r="Q212" s="39" t="s">
        <v>441</v>
      </c>
      <c r="R212" s="120" t="s">
        <v>1174</v>
      </c>
    </row>
    <row r="213" spans="2:18" x14ac:dyDescent="0.25">
      <c r="B213" s="38"/>
      <c r="C213" s="144" t="s">
        <v>666</v>
      </c>
      <c r="D213" s="10" t="s">
        <v>661</v>
      </c>
      <c r="E213" s="139" t="s">
        <v>451</v>
      </c>
      <c r="F213" s="139" t="s">
        <v>440</v>
      </c>
      <c r="G213" s="113" t="s">
        <v>1</v>
      </c>
      <c r="H213" s="113" t="s">
        <v>1080</v>
      </c>
      <c r="I213" s="113" t="s">
        <v>1080</v>
      </c>
      <c r="J213" s="113" t="s">
        <v>1080</v>
      </c>
      <c r="K213" s="113" t="s">
        <v>1080</v>
      </c>
      <c r="L213" s="113" t="s">
        <v>1080</v>
      </c>
      <c r="M213" s="113" t="s">
        <v>1080</v>
      </c>
      <c r="N213" s="113" t="s">
        <v>1080</v>
      </c>
      <c r="O213" s="113" t="s">
        <v>1080</v>
      </c>
      <c r="P213" s="113" t="s">
        <v>1080</v>
      </c>
      <c r="Q213" s="39" t="s">
        <v>441</v>
      </c>
      <c r="R213" s="174" t="s">
        <v>1172</v>
      </c>
    </row>
    <row r="214" spans="2:18" x14ac:dyDescent="0.25">
      <c r="B214" s="38"/>
      <c r="C214" s="144" t="s">
        <v>667</v>
      </c>
      <c r="D214" s="10" t="s">
        <v>661</v>
      </c>
      <c r="E214" s="139" t="s">
        <v>451</v>
      </c>
      <c r="F214" s="139" t="s">
        <v>443</v>
      </c>
      <c r="G214" s="113" t="s">
        <v>1</v>
      </c>
      <c r="H214" s="113" t="s">
        <v>1080</v>
      </c>
      <c r="I214" s="113" t="s">
        <v>1080</v>
      </c>
      <c r="J214" s="113" t="s">
        <v>1080</v>
      </c>
      <c r="K214" s="113" t="s">
        <v>1080</v>
      </c>
      <c r="L214" s="113" t="s">
        <v>1080</v>
      </c>
      <c r="M214" s="113" t="s">
        <v>1080</v>
      </c>
      <c r="N214" s="113" t="s">
        <v>1080</v>
      </c>
      <c r="O214" s="113" t="s">
        <v>1080</v>
      </c>
      <c r="P214" s="113" t="s">
        <v>1080</v>
      </c>
      <c r="Q214" s="39" t="s">
        <v>441</v>
      </c>
      <c r="R214" s="174" t="s">
        <v>1172</v>
      </c>
    </row>
    <row r="215" spans="2:18" x14ac:dyDescent="0.25">
      <c r="B215" s="38"/>
      <c r="C215" s="144" t="s">
        <v>668</v>
      </c>
      <c r="D215" s="10" t="s">
        <v>661</v>
      </c>
      <c r="E215" s="139" t="s">
        <v>451</v>
      </c>
      <c r="F215" s="139" t="s">
        <v>445</v>
      </c>
      <c r="G215" s="113" t="s">
        <v>1</v>
      </c>
      <c r="H215" s="113" t="s">
        <v>1080</v>
      </c>
      <c r="I215" s="113" t="s">
        <v>1080</v>
      </c>
      <c r="J215" s="113" t="s">
        <v>1080</v>
      </c>
      <c r="K215" s="113" t="s">
        <v>1080</v>
      </c>
      <c r="L215" s="113" t="s">
        <v>1080</v>
      </c>
      <c r="M215" s="113" t="s">
        <v>1080</v>
      </c>
      <c r="N215" s="113" t="s">
        <v>1080</v>
      </c>
      <c r="O215" s="113" t="s">
        <v>1080</v>
      </c>
      <c r="P215" s="113" t="s">
        <v>1080</v>
      </c>
      <c r="Q215" s="39" t="s">
        <v>441</v>
      </c>
      <c r="R215" s="174" t="s">
        <v>1172</v>
      </c>
    </row>
    <row r="216" spans="2:18" x14ac:dyDescent="0.25">
      <c r="B216" s="38"/>
      <c r="C216" s="144" t="s">
        <v>669</v>
      </c>
      <c r="D216" s="10" t="s">
        <v>661</v>
      </c>
      <c r="E216" s="139" t="s">
        <v>451</v>
      </c>
      <c r="F216" s="139" t="s">
        <v>447</v>
      </c>
      <c r="G216" s="113" t="s">
        <v>1</v>
      </c>
      <c r="H216" s="113" t="s">
        <v>1080</v>
      </c>
      <c r="I216" s="113" t="s">
        <v>1080</v>
      </c>
      <c r="J216" s="113" t="s">
        <v>1080</v>
      </c>
      <c r="K216" s="113" t="s">
        <v>1080</v>
      </c>
      <c r="L216" s="113" t="s">
        <v>1080</v>
      </c>
      <c r="M216" s="113" t="s">
        <v>1080</v>
      </c>
      <c r="N216" s="113" t="s">
        <v>1080</v>
      </c>
      <c r="O216" s="113" t="s">
        <v>1080</v>
      </c>
      <c r="P216" s="113" t="s">
        <v>1080</v>
      </c>
      <c r="Q216" s="39" t="s">
        <v>441</v>
      </c>
      <c r="R216" s="174" t="s">
        <v>1172</v>
      </c>
    </row>
    <row r="217" spans="2:18" x14ac:dyDescent="0.25">
      <c r="B217" s="38"/>
      <c r="C217" s="144" t="s">
        <v>670</v>
      </c>
      <c r="D217" s="10" t="s">
        <v>661</v>
      </c>
      <c r="E217" s="139" t="s">
        <v>451</v>
      </c>
      <c r="F217" s="139" t="s">
        <v>449</v>
      </c>
      <c r="G217" s="113" t="s">
        <v>1</v>
      </c>
      <c r="H217" s="113" t="s">
        <v>1080</v>
      </c>
      <c r="I217" s="113" t="s">
        <v>1080</v>
      </c>
      <c r="J217" s="113" t="s">
        <v>1080</v>
      </c>
      <c r="K217" s="113" t="s">
        <v>1080</v>
      </c>
      <c r="L217" s="113" t="s">
        <v>1080</v>
      </c>
      <c r="M217" s="113" t="s">
        <v>1080</v>
      </c>
      <c r="N217" s="113" t="s">
        <v>1080</v>
      </c>
      <c r="O217" s="113" t="s">
        <v>1080</v>
      </c>
      <c r="P217" s="113" t="s">
        <v>1080</v>
      </c>
      <c r="Q217" s="39" t="s">
        <v>441</v>
      </c>
      <c r="R217" s="174" t="s">
        <v>1172</v>
      </c>
    </row>
    <row r="218" spans="2:18" x14ac:dyDescent="0.25">
      <c r="B218" s="38" t="s">
        <v>671</v>
      </c>
      <c r="C218" s="143" t="s">
        <v>672</v>
      </c>
      <c r="D218" s="38" t="s">
        <v>32</v>
      </c>
      <c r="E218" s="139" t="s">
        <v>439</v>
      </c>
      <c r="F218" s="139" t="s">
        <v>440</v>
      </c>
      <c r="G218" s="113" t="s">
        <v>1</v>
      </c>
      <c r="H218" s="113" t="s">
        <v>1080</v>
      </c>
      <c r="I218" s="113" t="s">
        <v>1080</v>
      </c>
      <c r="J218" s="113" t="s">
        <v>1080</v>
      </c>
      <c r="K218" s="113" t="s">
        <v>1080</v>
      </c>
      <c r="L218" s="113" t="s">
        <v>1080</v>
      </c>
      <c r="M218" s="113" t="s">
        <v>1080</v>
      </c>
      <c r="N218" s="113" t="s">
        <v>1080</v>
      </c>
      <c r="O218" s="113" t="s">
        <v>1080</v>
      </c>
      <c r="P218" s="113" t="s">
        <v>1080</v>
      </c>
      <c r="Q218" s="39" t="s">
        <v>441</v>
      </c>
      <c r="R218" s="120" t="s">
        <v>1173</v>
      </c>
    </row>
    <row r="219" spans="2:18" x14ac:dyDescent="0.25">
      <c r="B219" s="38"/>
      <c r="C219" s="143" t="s">
        <v>673</v>
      </c>
      <c r="D219" s="38" t="s">
        <v>32</v>
      </c>
      <c r="E219" s="139" t="s">
        <v>439</v>
      </c>
      <c r="F219" s="139" t="s">
        <v>443</v>
      </c>
      <c r="G219" s="113" t="s">
        <v>1</v>
      </c>
      <c r="H219" s="113" t="s">
        <v>1080</v>
      </c>
      <c r="I219" s="113" t="s">
        <v>1080</v>
      </c>
      <c r="J219" s="113" t="s">
        <v>1080</v>
      </c>
      <c r="K219" s="113" t="s">
        <v>1080</v>
      </c>
      <c r="L219" s="113" t="s">
        <v>1080</v>
      </c>
      <c r="M219" s="113" t="s">
        <v>1080</v>
      </c>
      <c r="N219" s="113" t="s">
        <v>1080</v>
      </c>
      <c r="O219" s="113" t="s">
        <v>1080</v>
      </c>
      <c r="P219" s="113" t="s">
        <v>1080</v>
      </c>
      <c r="Q219" s="39" t="s">
        <v>441</v>
      </c>
      <c r="R219" s="120" t="s">
        <v>1173</v>
      </c>
    </row>
    <row r="220" spans="2:18" x14ac:dyDescent="0.25">
      <c r="B220" s="38"/>
      <c r="C220" s="144" t="s">
        <v>674</v>
      </c>
      <c r="D220" s="38" t="s">
        <v>32</v>
      </c>
      <c r="E220" s="139" t="s">
        <v>439</v>
      </c>
      <c r="F220" s="139" t="s">
        <v>445</v>
      </c>
      <c r="G220" s="113" t="s">
        <v>0</v>
      </c>
      <c r="H220" s="113" t="s">
        <v>1080</v>
      </c>
      <c r="I220" s="113">
        <v>0</v>
      </c>
      <c r="J220" s="113">
        <v>0</v>
      </c>
      <c r="K220" s="113">
        <v>0</v>
      </c>
      <c r="L220" s="113">
        <v>0</v>
      </c>
      <c r="M220" s="113">
        <v>0</v>
      </c>
      <c r="N220" s="113">
        <v>0</v>
      </c>
      <c r="O220" s="113">
        <v>0</v>
      </c>
      <c r="P220" s="113">
        <v>0</v>
      </c>
      <c r="Q220" s="39" t="s">
        <v>441</v>
      </c>
      <c r="R220" s="120" t="s">
        <v>1174</v>
      </c>
    </row>
    <row r="221" spans="2:18" x14ac:dyDescent="0.25">
      <c r="B221" s="38"/>
      <c r="C221" s="144" t="s">
        <v>675</v>
      </c>
      <c r="D221" s="38" t="s">
        <v>32</v>
      </c>
      <c r="E221" s="139" t="s">
        <v>439</v>
      </c>
      <c r="F221" s="139" t="s">
        <v>447</v>
      </c>
      <c r="G221" s="113" t="s">
        <v>0</v>
      </c>
      <c r="H221" s="113" t="s">
        <v>1080</v>
      </c>
      <c r="I221" s="113">
        <v>0</v>
      </c>
      <c r="J221" s="113">
        <v>0</v>
      </c>
      <c r="K221" s="113">
        <v>0</v>
      </c>
      <c r="L221" s="113">
        <v>0</v>
      </c>
      <c r="M221" s="113">
        <v>0</v>
      </c>
      <c r="N221" s="113">
        <v>0</v>
      </c>
      <c r="O221" s="113">
        <v>0</v>
      </c>
      <c r="P221" s="113">
        <v>0</v>
      </c>
      <c r="Q221" s="39" t="s">
        <v>441</v>
      </c>
      <c r="R221" s="120" t="s">
        <v>1174</v>
      </c>
    </row>
    <row r="222" spans="2:18" x14ac:dyDescent="0.25">
      <c r="B222" s="38"/>
      <c r="C222" s="144" t="s">
        <v>676</v>
      </c>
      <c r="D222" s="38" t="s">
        <v>32</v>
      </c>
      <c r="E222" s="139" t="s">
        <v>439</v>
      </c>
      <c r="F222" s="139" t="s">
        <v>449</v>
      </c>
      <c r="G222" s="113" t="s">
        <v>0</v>
      </c>
      <c r="H222" s="113" t="s">
        <v>1080</v>
      </c>
      <c r="I222" s="113">
        <v>0</v>
      </c>
      <c r="J222" s="113">
        <v>0</v>
      </c>
      <c r="K222" s="113">
        <v>0</v>
      </c>
      <c r="L222" s="113">
        <v>0</v>
      </c>
      <c r="M222" s="113">
        <v>0</v>
      </c>
      <c r="N222" s="113">
        <v>0</v>
      </c>
      <c r="O222" s="113">
        <v>0</v>
      </c>
      <c r="P222" s="113">
        <v>0</v>
      </c>
      <c r="Q222" s="39" t="s">
        <v>441</v>
      </c>
      <c r="R222" s="120" t="s">
        <v>1174</v>
      </c>
    </row>
    <row r="223" spans="2:18" x14ac:dyDescent="0.25">
      <c r="B223" s="38"/>
      <c r="C223" s="144" t="s">
        <v>677</v>
      </c>
      <c r="D223" s="38" t="s">
        <v>32</v>
      </c>
      <c r="E223" s="139" t="s">
        <v>451</v>
      </c>
      <c r="F223" s="139" t="s">
        <v>440</v>
      </c>
      <c r="G223" s="113" t="s">
        <v>1</v>
      </c>
      <c r="H223" s="113" t="s">
        <v>1080</v>
      </c>
      <c r="I223" s="113" t="s">
        <v>1080</v>
      </c>
      <c r="J223" s="113" t="s">
        <v>1080</v>
      </c>
      <c r="K223" s="113" t="s">
        <v>1080</v>
      </c>
      <c r="L223" s="113" t="s">
        <v>1080</v>
      </c>
      <c r="M223" s="113" t="s">
        <v>1080</v>
      </c>
      <c r="N223" s="113" t="s">
        <v>1080</v>
      </c>
      <c r="O223" s="113" t="s">
        <v>1080</v>
      </c>
      <c r="P223" s="113" t="s">
        <v>1080</v>
      </c>
      <c r="Q223" s="39" t="s">
        <v>441</v>
      </c>
      <c r="R223" s="174" t="s">
        <v>1172</v>
      </c>
    </row>
    <row r="224" spans="2:18" x14ac:dyDescent="0.25">
      <c r="B224" s="38"/>
      <c r="C224" s="144" t="s">
        <v>678</v>
      </c>
      <c r="D224" s="38" t="s">
        <v>32</v>
      </c>
      <c r="E224" s="139" t="s">
        <v>451</v>
      </c>
      <c r="F224" s="139" t="s">
        <v>443</v>
      </c>
      <c r="G224" s="113" t="s">
        <v>1</v>
      </c>
      <c r="H224" s="113" t="s">
        <v>1080</v>
      </c>
      <c r="I224" s="113" t="s">
        <v>1080</v>
      </c>
      <c r="J224" s="113" t="s">
        <v>1080</v>
      </c>
      <c r="K224" s="113" t="s">
        <v>1080</v>
      </c>
      <c r="L224" s="113" t="s">
        <v>1080</v>
      </c>
      <c r="M224" s="113" t="s">
        <v>1080</v>
      </c>
      <c r="N224" s="113" t="s">
        <v>1080</v>
      </c>
      <c r="O224" s="113" t="s">
        <v>1080</v>
      </c>
      <c r="P224" s="113" t="s">
        <v>1080</v>
      </c>
      <c r="Q224" s="39" t="s">
        <v>441</v>
      </c>
      <c r="R224" s="174" t="s">
        <v>1172</v>
      </c>
    </row>
    <row r="225" spans="2:18" x14ac:dyDescent="0.25">
      <c r="B225" s="38"/>
      <c r="C225" s="144" t="s">
        <v>679</v>
      </c>
      <c r="D225" s="38" t="s">
        <v>32</v>
      </c>
      <c r="E225" s="139" t="s">
        <v>451</v>
      </c>
      <c r="F225" s="139" t="s">
        <v>445</v>
      </c>
      <c r="G225" s="113" t="s">
        <v>1</v>
      </c>
      <c r="H225" s="113" t="s">
        <v>1080</v>
      </c>
      <c r="I225" s="113" t="s">
        <v>1080</v>
      </c>
      <c r="J225" s="113" t="s">
        <v>1080</v>
      </c>
      <c r="K225" s="113" t="s">
        <v>1080</v>
      </c>
      <c r="L225" s="113" t="s">
        <v>1080</v>
      </c>
      <c r="M225" s="113" t="s">
        <v>1080</v>
      </c>
      <c r="N225" s="113" t="s">
        <v>1080</v>
      </c>
      <c r="O225" s="113" t="s">
        <v>1080</v>
      </c>
      <c r="P225" s="113" t="s">
        <v>1080</v>
      </c>
      <c r="Q225" s="39" t="s">
        <v>441</v>
      </c>
      <c r="R225" s="174" t="s">
        <v>1172</v>
      </c>
    </row>
    <row r="226" spans="2:18" x14ac:dyDescent="0.25">
      <c r="B226" s="38"/>
      <c r="C226" s="144" t="s">
        <v>680</v>
      </c>
      <c r="D226" s="38" t="s">
        <v>32</v>
      </c>
      <c r="E226" s="139" t="s">
        <v>451</v>
      </c>
      <c r="F226" s="139" t="s">
        <v>447</v>
      </c>
      <c r="G226" s="113" t="s">
        <v>1</v>
      </c>
      <c r="H226" s="113" t="s">
        <v>1080</v>
      </c>
      <c r="I226" s="113" t="s">
        <v>1080</v>
      </c>
      <c r="J226" s="113" t="s">
        <v>1080</v>
      </c>
      <c r="K226" s="113" t="s">
        <v>1080</v>
      </c>
      <c r="L226" s="113" t="s">
        <v>1080</v>
      </c>
      <c r="M226" s="113" t="s">
        <v>1080</v>
      </c>
      <c r="N226" s="113" t="s">
        <v>1080</v>
      </c>
      <c r="O226" s="113" t="s">
        <v>1080</v>
      </c>
      <c r="P226" s="113" t="s">
        <v>1080</v>
      </c>
      <c r="Q226" s="39" t="s">
        <v>441</v>
      </c>
      <c r="R226" s="174" t="s">
        <v>1172</v>
      </c>
    </row>
    <row r="227" spans="2:18" x14ac:dyDescent="0.25">
      <c r="B227" s="38"/>
      <c r="C227" s="144" t="s">
        <v>681</v>
      </c>
      <c r="D227" s="38" t="s">
        <v>32</v>
      </c>
      <c r="E227" s="139" t="s">
        <v>451</v>
      </c>
      <c r="F227" s="139" t="s">
        <v>449</v>
      </c>
      <c r="G227" s="113" t="s">
        <v>1</v>
      </c>
      <c r="H227" s="113" t="s">
        <v>1080</v>
      </c>
      <c r="I227" s="113" t="s">
        <v>1080</v>
      </c>
      <c r="J227" s="113" t="s">
        <v>1080</v>
      </c>
      <c r="K227" s="113" t="s">
        <v>1080</v>
      </c>
      <c r="L227" s="113" t="s">
        <v>1080</v>
      </c>
      <c r="M227" s="113" t="s">
        <v>1080</v>
      </c>
      <c r="N227" s="113" t="s">
        <v>1080</v>
      </c>
      <c r="O227" s="113" t="s">
        <v>1080</v>
      </c>
      <c r="P227" s="113" t="s">
        <v>1080</v>
      </c>
      <c r="Q227" s="39" t="s">
        <v>441</v>
      </c>
      <c r="R227" s="174" t="s">
        <v>1172</v>
      </c>
    </row>
    <row r="228" spans="2:18" x14ac:dyDescent="0.25">
      <c r="B228" s="38" t="s">
        <v>281</v>
      </c>
      <c r="C228" s="143" t="s">
        <v>682</v>
      </c>
      <c r="D228" s="10" t="s">
        <v>282</v>
      </c>
      <c r="E228" s="139" t="s">
        <v>439</v>
      </c>
      <c r="F228" s="139" t="s">
        <v>440</v>
      </c>
      <c r="G228" s="113" t="s">
        <v>1</v>
      </c>
      <c r="H228" s="113" t="s">
        <v>1080</v>
      </c>
      <c r="I228" s="113" t="s">
        <v>1080</v>
      </c>
      <c r="J228" s="113" t="s">
        <v>1080</v>
      </c>
      <c r="K228" s="113" t="s">
        <v>1080</v>
      </c>
      <c r="L228" s="113" t="s">
        <v>1080</v>
      </c>
      <c r="M228" s="113" t="s">
        <v>1080</v>
      </c>
      <c r="N228" s="113" t="s">
        <v>1080</v>
      </c>
      <c r="O228" s="113" t="s">
        <v>1080</v>
      </c>
      <c r="P228" s="113" t="s">
        <v>1080</v>
      </c>
      <c r="Q228" s="39" t="s">
        <v>441</v>
      </c>
      <c r="R228" s="120" t="s">
        <v>1173</v>
      </c>
    </row>
    <row r="229" spans="2:18" x14ac:dyDescent="0.25">
      <c r="B229" s="38"/>
      <c r="C229" s="143" t="s">
        <v>683</v>
      </c>
      <c r="D229" s="10" t="s">
        <v>282</v>
      </c>
      <c r="E229" s="139" t="s">
        <v>439</v>
      </c>
      <c r="F229" s="139" t="s">
        <v>443</v>
      </c>
      <c r="G229" s="113" t="s">
        <v>1</v>
      </c>
      <c r="H229" s="113" t="s">
        <v>1080</v>
      </c>
      <c r="I229" s="113" t="s">
        <v>1080</v>
      </c>
      <c r="J229" s="113" t="s">
        <v>1080</v>
      </c>
      <c r="K229" s="113" t="s">
        <v>1080</v>
      </c>
      <c r="L229" s="113" t="s">
        <v>1080</v>
      </c>
      <c r="M229" s="113" t="s">
        <v>1080</v>
      </c>
      <c r="N229" s="113" t="s">
        <v>1080</v>
      </c>
      <c r="O229" s="113" t="s">
        <v>1080</v>
      </c>
      <c r="P229" s="113" t="s">
        <v>1080</v>
      </c>
      <c r="Q229" s="39" t="s">
        <v>441</v>
      </c>
      <c r="R229" s="120" t="s">
        <v>1173</v>
      </c>
    </row>
    <row r="230" spans="2:18" x14ac:dyDescent="0.25">
      <c r="B230" s="38"/>
      <c r="C230" s="144" t="s">
        <v>684</v>
      </c>
      <c r="D230" s="10" t="s">
        <v>282</v>
      </c>
      <c r="E230" s="139" t="s">
        <v>439</v>
      </c>
      <c r="F230" s="139" t="s">
        <v>445</v>
      </c>
      <c r="G230" s="113" t="s">
        <v>0</v>
      </c>
      <c r="H230" s="113" t="s">
        <v>1080</v>
      </c>
      <c r="I230" s="113">
        <v>0</v>
      </c>
      <c r="J230" s="113">
        <v>0</v>
      </c>
      <c r="K230" s="113">
        <v>0</v>
      </c>
      <c r="L230" s="113">
        <v>0</v>
      </c>
      <c r="M230" s="113">
        <v>0</v>
      </c>
      <c r="N230" s="113">
        <v>0</v>
      </c>
      <c r="O230" s="113">
        <v>0</v>
      </c>
      <c r="P230" s="113">
        <v>0</v>
      </c>
      <c r="Q230" s="39" t="s">
        <v>441</v>
      </c>
      <c r="R230" s="120" t="s">
        <v>1174</v>
      </c>
    </row>
    <row r="231" spans="2:18" x14ac:dyDescent="0.25">
      <c r="B231" s="38"/>
      <c r="C231" s="144" t="s">
        <v>685</v>
      </c>
      <c r="D231" s="10" t="s">
        <v>282</v>
      </c>
      <c r="E231" s="139" t="s">
        <v>439</v>
      </c>
      <c r="F231" s="139" t="s">
        <v>447</v>
      </c>
      <c r="G231" s="113" t="s">
        <v>0</v>
      </c>
      <c r="H231" s="113" t="s">
        <v>1080</v>
      </c>
      <c r="I231" s="113">
        <v>0</v>
      </c>
      <c r="J231" s="113">
        <v>0</v>
      </c>
      <c r="K231" s="113">
        <v>0</v>
      </c>
      <c r="L231" s="113">
        <v>0</v>
      </c>
      <c r="M231" s="113">
        <v>0</v>
      </c>
      <c r="N231" s="113">
        <v>0</v>
      </c>
      <c r="O231" s="113">
        <v>0</v>
      </c>
      <c r="P231" s="113">
        <v>0</v>
      </c>
      <c r="Q231" s="39" t="s">
        <v>441</v>
      </c>
      <c r="R231" s="120" t="s">
        <v>1174</v>
      </c>
    </row>
    <row r="232" spans="2:18" x14ac:dyDescent="0.25">
      <c r="B232" s="38"/>
      <c r="C232" s="144" t="s">
        <v>686</v>
      </c>
      <c r="D232" s="10" t="s">
        <v>282</v>
      </c>
      <c r="E232" s="139" t="s">
        <v>439</v>
      </c>
      <c r="F232" s="139" t="s">
        <v>449</v>
      </c>
      <c r="G232" s="113" t="s">
        <v>0</v>
      </c>
      <c r="H232" s="113" t="s">
        <v>1080</v>
      </c>
      <c r="I232" s="113">
        <v>0</v>
      </c>
      <c r="J232" s="113">
        <v>0</v>
      </c>
      <c r="K232" s="113">
        <v>0</v>
      </c>
      <c r="L232" s="113">
        <v>0</v>
      </c>
      <c r="M232" s="113">
        <v>0</v>
      </c>
      <c r="N232" s="113">
        <v>0</v>
      </c>
      <c r="O232" s="113">
        <v>0</v>
      </c>
      <c r="P232" s="113">
        <v>0</v>
      </c>
      <c r="Q232" s="39" t="s">
        <v>441</v>
      </c>
      <c r="R232" s="120" t="s">
        <v>1174</v>
      </c>
    </row>
    <row r="233" spans="2:18" x14ac:dyDescent="0.25">
      <c r="B233" s="38"/>
      <c r="C233" s="144" t="s">
        <v>687</v>
      </c>
      <c r="D233" s="10" t="s">
        <v>282</v>
      </c>
      <c r="E233" s="139" t="s">
        <v>451</v>
      </c>
      <c r="F233" s="139" t="s">
        <v>440</v>
      </c>
      <c r="G233" s="113" t="s">
        <v>1</v>
      </c>
      <c r="H233" s="113" t="s">
        <v>1080</v>
      </c>
      <c r="I233" s="113" t="s">
        <v>1080</v>
      </c>
      <c r="J233" s="113" t="s">
        <v>1080</v>
      </c>
      <c r="K233" s="113" t="s">
        <v>1080</v>
      </c>
      <c r="L233" s="113" t="s">
        <v>1080</v>
      </c>
      <c r="M233" s="113" t="s">
        <v>1080</v>
      </c>
      <c r="N233" s="113" t="s">
        <v>1080</v>
      </c>
      <c r="O233" s="113" t="s">
        <v>1080</v>
      </c>
      <c r="P233" s="113" t="s">
        <v>1080</v>
      </c>
      <c r="Q233" s="39" t="s">
        <v>441</v>
      </c>
      <c r="R233" s="174" t="s">
        <v>1172</v>
      </c>
    </row>
    <row r="234" spans="2:18" x14ac:dyDescent="0.25">
      <c r="B234" s="38"/>
      <c r="C234" s="144" t="s">
        <v>688</v>
      </c>
      <c r="D234" s="10" t="s">
        <v>282</v>
      </c>
      <c r="E234" s="139" t="s">
        <v>451</v>
      </c>
      <c r="F234" s="139" t="s">
        <v>443</v>
      </c>
      <c r="G234" s="113" t="s">
        <v>1</v>
      </c>
      <c r="H234" s="113" t="s">
        <v>1080</v>
      </c>
      <c r="I234" s="113" t="s">
        <v>1080</v>
      </c>
      <c r="J234" s="113" t="s">
        <v>1080</v>
      </c>
      <c r="K234" s="113" t="s">
        <v>1080</v>
      </c>
      <c r="L234" s="113" t="s">
        <v>1080</v>
      </c>
      <c r="M234" s="113" t="s">
        <v>1080</v>
      </c>
      <c r="N234" s="113" t="s">
        <v>1080</v>
      </c>
      <c r="O234" s="113" t="s">
        <v>1080</v>
      </c>
      <c r="P234" s="113" t="s">
        <v>1080</v>
      </c>
      <c r="Q234" s="39" t="s">
        <v>441</v>
      </c>
      <c r="R234" s="174" t="s">
        <v>1172</v>
      </c>
    </row>
    <row r="235" spans="2:18" x14ac:dyDescent="0.25">
      <c r="B235" s="38"/>
      <c r="C235" s="144" t="s">
        <v>689</v>
      </c>
      <c r="D235" s="10" t="s">
        <v>282</v>
      </c>
      <c r="E235" s="139" t="s">
        <v>451</v>
      </c>
      <c r="F235" s="139" t="s">
        <v>445</v>
      </c>
      <c r="G235" s="113" t="s">
        <v>1</v>
      </c>
      <c r="H235" s="113" t="s">
        <v>1080</v>
      </c>
      <c r="I235" s="113" t="s">
        <v>1080</v>
      </c>
      <c r="J235" s="113" t="s">
        <v>1080</v>
      </c>
      <c r="K235" s="113" t="s">
        <v>1080</v>
      </c>
      <c r="L235" s="113" t="s">
        <v>1080</v>
      </c>
      <c r="M235" s="113" t="s">
        <v>1080</v>
      </c>
      <c r="N235" s="113" t="s">
        <v>1080</v>
      </c>
      <c r="O235" s="113" t="s">
        <v>1080</v>
      </c>
      <c r="P235" s="113" t="s">
        <v>1080</v>
      </c>
      <c r="Q235" s="39" t="s">
        <v>441</v>
      </c>
      <c r="R235" s="174" t="s">
        <v>1172</v>
      </c>
    </row>
    <row r="236" spans="2:18" x14ac:dyDescent="0.25">
      <c r="B236" s="38"/>
      <c r="C236" s="144" t="s">
        <v>690</v>
      </c>
      <c r="D236" s="10" t="s">
        <v>282</v>
      </c>
      <c r="E236" s="139" t="s">
        <v>451</v>
      </c>
      <c r="F236" s="139" t="s">
        <v>447</v>
      </c>
      <c r="G236" s="113" t="s">
        <v>1</v>
      </c>
      <c r="H236" s="113" t="s">
        <v>1080</v>
      </c>
      <c r="I236" s="113" t="s">
        <v>1080</v>
      </c>
      <c r="J236" s="113" t="s">
        <v>1080</v>
      </c>
      <c r="K236" s="113" t="s">
        <v>1080</v>
      </c>
      <c r="L236" s="113" t="s">
        <v>1080</v>
      </c>
      <c r="M236" s="113" t="s">
        <v>1080</v>
      </c>
      <c r="N236" s="113" t="s">
        <v>1080</v>
      </c>
      <c r="O236" s="113" t="s">
        <v>1080</v>
      </c>
      <c r="P236" s="113" t="s">
        <v>1080</v>
      </c>
      <c r="Q236" s="39" t="s">
        <v>441</v>
      </c>
      <c r="R236" s="174" t="s">
        <v>1172</v>
      </c>
    </row>
    <row r="237" spans="2:18" x14ac:dyDescent="0.25">
      <c r="B237" s="38"/>
      <c r="C237" s="144" t="s">
        <v>691</v>
      </c>
      <c r="D237" s="10" t="s">
        <v>282</v>
      </c>
      <c r="E237" s="139" t="s">
        <v>451</v>
      </c>
      <c r="F237" s="139" t="s">
        <v>449</v>
      </c>
      <c r="G237" s="113" t="s">
        <v>1</v>
      </c>
      <c r="H237" s="113" t="s">
        <v>1080</v>
      </c>
      <c r="I237" s="113" t="s">
        <v>1080</v>
      </c>
      <c r="J237" s="113" t="s">
        <v>1080</v>
      </c>
      <c r="K237" s="113" t="s">
        <v>1080</v>
      </c>
      <c r="L237" s="113" t="s">
        <v>1080</v>
      </c>
      <c r="M237" s="113" t="s">
        <v>1080</v>
      </c>
      <c r="N237" s="113" t="s">
        <v>1080</v>
      </c>
      <c r="O237" s="113" t="s">
        <v>1080</v>
      </c>
      <c r="P237" s="113" t="s">
        <v>1080</v>
      </c>
      <c r="Q237" s="39" t="s">
        <v>441</v>
      </c>
      <c r="R237" s="174" t="s">
        <v>1172</v>
      </c>
    </row>
    <row r="238" spans="2:18" x14ac:dyDescent="0.25">
      <c r="B238" s="38" t="s">
        <v>692</v>
      </c>
      <c r="C238" s="143" t="s">
        <v>693</v>
      </c>
      <c r="D238" s="10" t="s">
        <v>35</v>
      </c>
      <c r="E238" s="139" t="s">
        <v>439</v>
      </c>
      <c r="F238" s="139" t="s">
        <v>440</v>
      </c>
      <c r="G238" s="113" t="s">
        <v>1</v>
      </c>
      <c r="H238" s="113" t="s">
        <v>1080</v>
      </c>
      <c r="I238" s="113" t="s">
        <v>1080</v>
      </c>
      <c r="J238" s="113" t="s">
        <v>1080</v>
      </c>
      <c r="K238" s="113" t="s">
        <v>1080</v>
      </c>
      <c r="L238" s="113" t="s">
        <v>1080</v>
      </c>
      <c r="M238" s="113" t="s">
        <v>1080</v>
      </c>
      <c r="N238" s="113" t="s">
        <v>1080</v>
      </c>
      <c r="O238" s="113" t="s">
        <v>1080</v>
      </c>
      <c r="P238" s="113" t="s">
        <v>1080</v>
      </c>
      <c r="Q238" s="39" t="s">
        <v>441</v>
      </c>
      <c r="R238" s="120" t="s">
        <v>1173</v>
      </c>
    </row>
    <row r="239" spans="2:18" x14ac:dyDescent="0.25">
      <c r="B239" s="38"/>
      <c r="C239" s="143" t="s">
        <v>694</v>
      </c>
      <c r="D239" s="10" t="s">
        <v>35</v>
      </c>
      <c r="E239" s="139" t="s">
        <v>439</v>
      </c>
      <c r="F239" s="139" t="s">
        <v>443</v>
      </c>
      <c r="G239" s="113" t="s">
        <v>1</v>
      </c>
      <c r="H239" s="113" t="s">
        <v>1080</v>
      </c>
      <c r="I239" s="113" t="s">
        <v>1080</v>
      </c>
      <c r="J239" s="113" t="s">
        <v>1080</v>
      </c>
      <c r="K239" s="113" t="s">
        <v>1080</v>
      </c>
      <c r="L239" s="113" t="s">
        <v>1080</v>
      </c>
      <c r="M239" s="113" t="s">
        <v>1080</v>
      </c>
      <c r="N239" s="113" t="s">
        <v>1080</v>
      </c>
      <c r="O239" s="113" t="s">
        <v>1080</v>
      </c>
      <c r="P239" s="113" t="s">
        <v>1080</v>
      </c>
      <c r="Q239" s="39" t="s">
        <v>441</v>
      </c>
      <c r="R239" s="120" t="s">
        <v>1173</v>
      </c>
    </row>
    <row r="240" spans="2:18" x14ac:dyDescent="0.25">
      <c r="B240" s="38"/>
      <c r="C240" s="144" t="s">
        <v>695</v>
      </c>
      <c r="D240" s="10" t="s">
        <v>35</v>
      </c>
      <c r="E240" s="139" t="s">
        <v>439</v>
      </c>
      <c r="F240" s="139" t="s">
        <v>445</v>
      </c>
      <c r="G240" s="113" t="s">
        <v>0</v>
      </c>
      <c r="H240" s="113" t="s">
        <v>1080</v>
      </c>
      <c r="I240" s="113">
        <v>0</v>
      </c>
      <c r="J240" s="113">
        <v>0</v>
      </c>
      <c r="K240" s="113">
        <v>0</v>
      </c>
      <c r="L240" s="113">
        <v>0</v>
      </c>
      <c r="M240" s="113">
        <v>0</v>
      </c>
      <c r="N240" s="113">
        <v>0</v>
      </c>
      <c r="O240" s="113">
        <v>0</v>
      </c>
      <c r="P240" s="113">
        <v>0</v>
      </c>
      <c r="Q240" s="39" t="s">
        <v>441</v>
      </c>
      <c r="R240" s="120" t="s">
        <v>1174</v>
      </c>
    </row>
    <row r="241" spans="2:18" x14ac:dyDescent="0.25">
      <c r="B241" s="38"/>
      <c r="C241" s="144" t="s">
        <v>696</v>
      </c>
      <c r="D241" s="10" t="s">
        <v>35</v>
      </c>
      <c r="E241" s="139" t="s">
        <v>439</v>
      </c>
      <c r="F241" s="139" t="s">
        <v>447</v>
      </c>
      <c r="G241" s="113" t="s">
        <v>0</v>
      </c>
      <c r="H241" s="113" t="s">
        <v>1080</v>
      </c>
      <c r="I241" s="113">
        <v>0</v>
      </c>
      <c r="J241" s="113">
        <v>0</v>
      </c>
      <c r="K241" s="113">
        <v>0</v>
      </c>
      <c r="L241" s="113">
        <v>0</v>
      </c>
      <c r="M241" s="113">
        <v>0</v>
      </c>
      <c r="N241" s="113">
        <v>0</v>
      </c>
      <c r="O241" s="113">
        <v>0</v>
      </c>
      <c r="P241" s="113">
        <v>0</v>
      </c>
      <c r="Q241" s="39" t="s">
        <v>441</v>
      </c>
      <c r="R241" s="120" t="s">
        <v>1174</v>
      </c>
    </row>
    <row r="242" spans="2:18" x14ac:dyDescent="0.25">
      <c r="B242" s="38"/>
      <c r="C242" s="144" t="s">
        <v>697</v>
      </c>
      <c r="D242" s="10" t="s">
        <v>35</v>
      </c>
      <c r="E242" s="139" t="s">
        <v>439</v>
      </c>
      <c r="F242" s="139" t="s">
        <v>449</v>
      </c>
      <c r="G242" s="113" t="s">
        <v>0</v>
      </c>
      <c r="H242" s="113" t="s">
        <v>1080</v>
      </c>
      <c r="I242" s="113">
        <v>0</v>
      </c>
      <c r="J242" s="113">
        <v>0</v>
      </c>
      <c r="K242" s="113">
        <v>0</v>
      </c>
      <c r="L242" s="113">
        <v>0</v>
      </c>
      <c r="M242" s="113">
        <v>0</v>
      </c>
      <c r="N242" s="113">
        <v>0</v>
      </c>
      <c r="O242" s="113">
        <v>0</v>
      </c>
      <c r="P242" s="113">
        <v>0</v>
      </c>
      <c r="Q242" s="39" t="s">
        <v>441</v>
      </c>
      <c r="R242" s="120" t="s">
        <v>1174</v>
      </c>
    </row>
    <row r="243" spans="2:18" x14ac:dyDescent="0.25">
      <c r="B243" s="38"/>
      <c r="C243" s="144" t="s">
        <v>698</v>
      </c>
      <c r="D243" s="10" t="s">
        <v>35</v>
      </c>
      <c r="E243" s="139" t="s">
        <v>451</v>
      </c>
      <c r="F243" s="139" t="s">
        <v>440</v>
      </c>
      <c r="G243" s="113" t="s">
        <v>1</v>
      </c>
      <c r="H243" s="113" t="s">
        <v>1080</v>
      </c>
      <c r="I243" s="113" t="s">
        <v>1080</v>
      </c>
      <c r="J243" s="113" t="s">
        <v>1080</v>
      </c>
      <c r="K243" s="113" t="s">
        <v>1080</v>
      </c>
      <c r="L243" s="113" t="s">
        <v>1080</v>
      </c>
      <c r="M243" s="113" t="s">
        <v>1080</v>
      </c>
      <c r="N243" s="113" t="s">
        <v>1080</v>
      </c>
      <c r="O243" s="113" t="s">
        <v>1080</v>
      </c>
      <c r="P243" s="113" t="s">
        <v>1080</v>
      </c>
      <c r="Q243" s="39" t="s">
        <v>441</v>
      </c>
      <c r="R243" s="174" t="s">
        <v>1172</v>
      </c>
    </row>
    <row r="244" spans="2:18" x14ac:dyDescent="0.25">
      <c r="B244" s="38"/>
      <c r="C244" s="144" t="s">
        <v>699</v>
      </c>
      <c r="D244" s="10" t="s">
        <v>35</v>
      </c>
      <c r="E244" s="139" t="s">
        <v>451</v>
      </c>
      <c r="F244" s="139" t="s">
        <v>443</v>
      </c>
      <c r="G244" s="113" t="s">
        <v>1</v>
      </c>
      <c r="H244" s="113" t="s">
        <v>1080</v>
      </c>
      <c r="I244" s="113" t="s">
        <v>1080</v>
      </c>
      <c r="J244" s="113" t="s">
        <v>1080</v>
      </c>
      <c r="K244" s="113" t="s">
        <v>1080</v>
      </c>
      <c r="L244" s="113" t="s">
        <v>1080</v>
      </c>
      <c r="M244" s="113" t="s">
        <v>1080</v>
      </c>
      <c r="N244" s="113" t="s">
        <v>1080</v>
      </c>
      <c r="O244" s="113" t="s">
        <v>1080</v>
      </c>
      <c r="P244" s="113" t="s">
        <v>1080</v>
      </c>
      <c r="Q244" s="39" t="s">
        <v>441</v>
      </c>
      <c r="R244" s="174" t="s">
        <v>1172</v>
      </c>
    </row>
    <row r="245" spans="2:18" x14ac:dyDescent="0.25">
      <c r="B245" s="38"/>
      <c r="C245" s="144" t="s">
        <v>700</v>
      </c>
      <c r="D245" s="10" t="s">
        <v>35</v>
      </c>
      <c r="E245" s="139" t="s">
        <v>451</v>
      </c>
      <c r="F245" s="139" t="s">
        <v>445</v>
      </c>
      <c r="G245" s="113" t="s">
        <v>1</v>
      </c>
      <c r="H245" s="113" t="s">
        <v>1080</v>
      </c>
      <c r="I245" s="113" t="s">
        <v>1080</v>
      </c>
      <c r="J245" s="113" t="s">
        <v>1080</v>
      </c>
      <c r="K245" s="113" t="s">
        <v>1080</v>
      </c>
      <c r="L245" s="113" t="s">
        <v>1080</v>
      </c>
      <c r="M245" s="113" t="s">
        <v>1080</v>
      </c>
      <c r="N245" s="113" t="s">
        <v>1080</v>
      </c>
      <c r="O245" s="113" t="s">
        <v>1080</v>
      </c>
      <c r="P245" s="113" t="s">
        <v>1080</v>
      </c>
      <c r="Q245" s="39" t="s">
        <v>441</v>
      </c>
      <c r="R245" s="174" t="s">
        <v>1172</v>
      </c>
    </row>
    <row r="246" spans="2:18" x14ac:dyDescent="0.25">
      <c r="B246" s="38"/>
      <c r="C246" s="144" t="s">
        <v>701</v>
      </c>
      <c r="D246" s="10" t="s">
        <v>35</v>
      </c>
      <c r="E246" s="139" t="s">
        <v>451</v>
      </c>
      <c r="F246" s="139" t="s">
        <v>447</v>
      </c>
      <c r="G246" s="113" t="s">
        <v>1</v>
      </c>
      <c r="H246" s="113" t="s">
        <v>1080</v>
      </c>
      <c r="I246" s="113" t="s">
        <v>1080</v>
      </c>
      <c r="J246" s="113" t="s">
        <v>1080</v>
      </c>
      <c r="K246" s="113" t="s">
        <v>1080</v>
      </c>
      <c r="L246" s="113" t="s">
        <v>1080</v>
      </c>
      <c r="M246" s="113" t="s">
        <v>1080</v>
      </c>
      <c r="N246" s="113" t="s">
        <v>1080</v>
      </c>
      <c r="O246" s="113" t="s">
        <v>1080</v>
      </c>
      <c r="P246" s="113" t="s">
        <v>1080</v>
      </c>
      <c r="Q246" s="39" t="s">
        <v>441</v>
      </c>
      <c r="R246" s="174" t="s">
        <v>1172</v>
      </c>
    </row>
    <row r="247" spans="2:18" x14ac:dyDescent="0.25">
      <c r="B247" s="38"/>
      <c r="C247" s="144" t="s">
        <v>702</v>
      </c>
      <c r="D247" s="10" t="s">
        <v>35</v>
      </c>
      <c r="E247" s="139" t="s">
        <v>451</v>
      </c>
      <c r="F247" s="139" t="s">
        <v>449</v>
      </c>
      <c r="G247" s="113" t="s">
        <v>1</v>
      </c>
      <c r="H247" s="113" t="s">
        <v>1080</v>
      </c>
      <c r="I247" s="113" t="s">
        <v>1080</v>
      </c>
      <c r="J247" s="113" t="s">
        <v>1080</v>
      </c>
      <c r="K247" s="113" t="s">
        <v>1080</v>
      </c>
      <c r="L247" s="113" t="s">
        <v>1080</v>
      </c>
      <c r="M247" s="113" t="s">
        <v>1080</v>
      </c>
      <c r="N247" s="113" t="s">
        <v>1080</v>
      </c>
      <c r="O247" s="113" t="s">
        <v>1080</v>
      </c>
      <c r="P247" s="113" t="s">
        <v>1080</v>
      </c>
      <c r="Q247" s="39" t="s">
        <v>441</v>
      </c>
      <c r="R247" s="174" t="s">
        <v>1172</v>
      </c>
    </row>
    <row r="248" spans="2:18" x14ac:dyDescent="0.25">
      <c r="B248" s="38" t="s">
        <v>703</v>
      </c>
      <c r="C248" s="143" t="s">
        <v>704</v>
      </c>
      <c r="D248" s="10" t="s">
        <v>705</v>
      </c>
      <c r="E248" s="139" t="s">
        <v>439</v>
      </c>
      <c r="F248" s="139" t="s">
        <v>440</v>
      </c>
      <c r="G248" s="113" t="s">
        <v>1</v>
      </c>
      <c r="H248" s="113" t="s">
        <v>1080</v>
      </c>
      <c r="I248" s="113" t="s">
        <v>1080</v>
      </c>
      <c r="J248" s="113" t="s">
        <v>1080</v>
      </c>
      <c r="K248" s="113" t="s">
        <v>1080</v>
      </c>
      <c r="L248" s="113" t="s">
        <v>1080</v>
      </c>
      <c r="M248" s="113" t="s">
        <v>1080</v>
      </c>
      <c r="N248" s="113" t="s">
        <v>1080</v>
      </c>
      <c r="O248" s="113" t="s">
        <v>1080</v>
      </c>
      <c r="P248" s="113" t="s">
        <v>1080</v>
      </c>
      <c r="Q248" s="39" t="s">
        <v>441</v>
      </c>
      <c r="R248" s="120" t="s">
        <v>1173</v>
      </c>
    </row>
    <row r="249" spans="2:18" x14ac:dyDescent="0.25">
      <c r="B249" s="38"/>
      <c r="C249" s="143" t="s">
        <v>706</v>
      </c>
      <c r="D249" s="10" t="s">
        <v>705</v>
      </c>
      <c r="E249" s="139" t="s">
        <v>439</v>
      </c>
      <c r="F249" s="139" t="s">
        <v>443</v>
      </c>
      <c r="G249" s="113" t="s">
        <v>1</v>
      </c>
      <c r="H249" s="113" t="s">
        <v>1080</v>
      </c>
      <c r="I249" s="113" t="s">
        <v>1080</v>
      </c>
      <c r="J249" s="113" t="s">
        <v>1080</v>
      </c>
      <c r="K249" s="113" t="s">
        <v>1080</v>
      </c>
      <c r="L249" s="113" t="s">
        <v>1080</v>
      </c>
      <c r="M249" s="113" t="s">
        <v>1080</v>
      </c>
      <c r="N249" s="113" t="s">
        <v>1080</v>
      </c>
      <c r="O249" s="113" t="s">
        <v>1080</v>
      </c>
      <c r="P249" s="113" t="s">
        <v>1080</v>
      </c>
      <c r="Q249" s="39" t="s">
        <v>441</v>
      </c>
      <c r="R249" s="120" t="s">
        <v>1173</v>
      </c>
    </row>
    <row r="250" spans="2:18" x14ac:dyDescent="0.25">
      <c r="B250" s="38"/>
      <c r="C250" s="144" t="s">
        <v>707</v>
      </c>
      <c r="D250" s="10" t="s">
        <v>705</v>
      </c>
      <c r="E250" s="139" t="s">
        <v>439</v>
      </c>
      <c r="F250" s="139" t="s">
        <v>445</v>
      </c>
      <c r="G250" s="113" t="s">
        <v>0</v>
      </c>
      <c r="H250" s="113" t="s">
        <v>1080</v>
      </c>
      <c r="I250" s="113">
        <v>0</v>
      </c>
      <c r="J250" s="113">
        <v>0</v>
      </c>
      <c r="K250" s="113">
        <v>0</v>
      </c>
      <c r="L250" s="113">
        <v>0</v>
      </c>
      <c r="M250" s="113">
        <v>0</v>
      </c>
      <c r="N250" s="113">
        <v>0</v>
      </c>
      <c r="O250" s="113">
        <v>0</v>
      </c>
      <c r="P250" s="113">
        <v>0</v>
      </c>
      <c r="Q250" s="39" t="s">
        <v>441</v>
      </c>
      <c r="R250" s="120" t="s">
        <v>1174</v>
      </c>
    </row>
    <row r="251" spans="2:18" x14ac:dyDescent="0.25">
      <c r="B251" s="38"/>
      <c r="C251" s="144" t="s">
        <v>708</v>
      </c>
      <c r="D251" s="10" t="s">
        <v>705</v>
      </c>
      <c r="E251" s="139" t="s">
        <v>439</v>
      </c>
      <c r="F251" s="139" t="s">
        <v>447</v>
      </c>
      <c r="G251" s="113" t="s">
        <v>0</v>
      </c>
      <c r="H251" s="113" t="s">
        <v>1080</v>
      </c>
      <c r="I251" s="113">
        <v>0</v>
      </c>
      <c r="J251" s="113">
        <v>0</v>
      </c>
      <c r="K251" s="113">
        <v>0</v>
      </c>
      <c r="L251" s="113">
        <v>0</v>
      </c>
      <c r="M251" s="113">
        <v>0</v>
      </c>
      <c r="N251" s="113">
        <v>0</v>
      </c>
      <c r="O251" s="113">
        <v>0</v>
      </c>
      <c r="P251" s="113">
        <v>0</v>
      </c>
      <c r="Q251" s="39" t="s">
        <v>441</v>
      </c>
      <c r="R251" s="120" t="s">
        <v>1174</v>
      </c>
    </row>
    <row r="252" spans="2:18" x14ac:dyDescent="0.25">
      <c r="B252" s="38"/>
      <c r="C252" s="144" t="s">
        <v>709</v>
      </c>
      <c r="D252" s="10" t="s">
        <v>705</v>
      </c>
      <c r="E252" s="139" t="s">
        <v>439</v>
      </c>
      <c r="F252" s="139" t="s">
        <v>449</v>
      </c>
      <c r="G252" s="113" t="s">
        <v>0</v>
      </c>
      <c r="H252" s="113" t="s">
        <v>1080</v>
      </c>
      <c r="I252" s="113">
        <v>0</v>
      </c>
      <c r="J252" s="113">
        <v>0</v>
      </c>
      <c r="K252" s="113">
        <v>0</v>
      </c>
      <c r="L252" s="113">
        <v>0</v>
      </c>
      <c r="M252" s="113">
        <v>0</v>
      </c>
      <c r="N252" s="113">
        <v>0</v>
      </c>
      <c r="O252" s="113">
        <v>0</v>
      </c>
      <c r="P252" s="113">
        <v>0</v>
      </c>
      <c r="Q252" s="39" t="s">
        <v>441</v>
      </c>
      <c r="R252" s="120" t="s">
        <v>1174</v>
      </c>
    </row>
    <row r="253" spans="2:18" x14ac:dyDescent="0.25">
      <c r="B253" s="38"/>
      <c r="C253" s="144" t="s">
        <v>710</v>
      </c>
      <c r="D253" s="10" t="s">
        <v>705</v>
      </c>
      <c r="E253" s="139" t="s">
        <v>451</v>
      </c>
      <c r="F253" s="139" t="s">
        <v>440</v>
      </c>
      <c r="G253" s="113" t="s">
        <v>1</v>
      </c>
      <c r="H253" s="113" t="s">
        <v>1080</v>
      </c>
      <c r="I253" s="113" t="s">
        <v>1080</v>
      </c>
      <c r="J253" s="113" t="s">
        <v>1080</v>
      </c>
      <c r="K253" s="113" t="s">
        <v>1080</v>
      </c>
      <c r="L253" s="113" t="s">
        <v>1080</v>
      </c>
      <c r="M253" s="113" t="s">
        <v>1080</v>
      </c>
      <c r="N253" s="113" t="s">
        <v>1080</v>
      </c>
      <c r="O253" s="113" t="s">
        <v>1080</v>
      </c>
      <c r="P253" s="113" t="s">
        <v>1080</v>
      </c>
      <c r="Q253" s="39" t="s">
        <v>441</v>
      </c>
      <c r="R253" s="174" t="s">
        <v>1172</v>
      </c>
    </row>
    <row r="254" spans="2:18" x14ac:dyDescent="0.25">
      <c r="B254" s="38"/>
      <c r="C254" s="144" t="s">
        <v>711</v>
      </c>
      <c r="D254" s="10" t="s">
        <v>705</v>
      </c>
      <c r="E254" s="139" t="s">
        <v>451</v>
      </c>
      <c r="F254" s="139" t="s">
        <v>443</v>
      </c>
      <c r="G254" s="113" t="s">
        <v>1</v>
      </c>
      <c r="H254" s="113" t="s">
        <v>1080</v>
      </c>
      <c r="I254" s="113" t="s">
        <v>1080</v>
      </c>
      <c r="J254" s="113" t="s">
        <v>1080</v>
      </c>
      <c r="K254" s="113" t="s">
        <v>1080</v>
      </c>
      <c r="L254" s="113" t="s">
        <v>1080</v>
      </c>
      <c r="M254" s="113" t="s">
        <v>1080</v>
      </c>
      <c r="N254" s="113" t="s">
        <v>1080</v>
      </c>
      <c r="O254" s="113" t="s">
        <v>1080</v>
      </c>
      <c r="P254" s="113" t="s">
        <v>1080</v>
      </c>
      <c r="Q254" s="39" t="s">
        <v>441</v>
      </c>
      <c r="R254" s="174" t="s">
        <v>1172</v>
      </c>
    </row>
    <row r="255" spans="2:18" x14ac:dyDescent="0.25">
      <c r="B255" s="38"/>
      <c r="C255" s="144" t="s">
        <v>712</v>
      </c>
      <c r="D255" s="10" t="s">
        <v>705</v>
      </c>
      <c r="E255" s="139" t="s">
        <v>451</v>
      </c>
      <c r="F255" s="139" t="s">
        <v>445</v>
      </c>
      <c r="G255" s="113" t="s">
        <v>1</v>
      </c>
      <c r="H255" s="113" t="s">
        <v>1080</v>
      </c>
      <c r="I255" s="113" t="s">
        <v>1080</v>
      </c>
      <c r="J255" s="113" t="s">
        <v>1080</v>
      </c>
      <c r="K255" s="113" t="s">
        <v>1080</v>
      </c>
      <c r="L255" s="113" t="s">
        <v>1080</v>
      </c>
      <c r="M255" s="113" t="s">
        <v>1080</v>
      </c>
      <c r="N255" s="113" t="s">
        <v>1080</v>
      </c>
      <c r="O255" s="113" t="s">
        <v>1080</v>
      </c>
      <c r="P255" s="113" t="s">
        <v>1080</v>
      </c>
      <c r="Q255" s="39" t="s">
        <v>441</v>
      </c>
      <c r="R255" s="174" t="s">
        <v>1172</v>
      </c>
    </row>
    <row r="256" spans="2:18" x14ac:dyDescent="0.25">
      <c r="B256" s="38"/>
      <c r="C256" s="144" t="s">
        <v>713</v>
      </c>
      <c r="D256" s="10" t="s">
        <v>705</v>
      </c>
      <c r="E256" s="139" t="s">
        <v>451</v>
      </c>
      <c r="F256" s="139" t="s">
        <v>447</v>
      </c>
      <c r="G256" s="113" t="s">
        <v>1</v>
      </c>
      <c r="H256" s="113" t="s">
        <v>1080</v>
      </c>
      <c r="I256" s="113" t="s">
        <v>1080</v>
      </c>
      <c r="J256" s="113" t="s">
        <v>1080</v>
      </c>
      <c r="K256" s="113" t="s">
        <v>1080</v>
      </c>
      <c r="L256" s="113" t="s">
        <v>1080</v>
      </c>
      <c r="M256" s="113" t="s">
        <v>1080</v>
      </c>
      <c r="N256" s="113" t="s">
        <v>1080</v>
      </c>
      <c r="O256" s="113" t="s">
        <v>1080</v>
      </c>
      <c r="P256" s="113" t="s">
        <v>1080</v>
      </c>
      <c r="Q256" s="39" t="s">
        <v>441</v>
      </c>
      <c r="R256" s="174" t="s">
        <v>1172</v>
      </c>
    </row>
    <row r="257" spans="2:18" x14ac:dyDescent="0.25">
      <c r="B257" s="38"/>
      <c r="C257" s="144" t="s">
        <v>714</v>
      </c>
      <c r="D257" s="10" t="s">
        <v>705</v>
      </c>
      <c r="E257" s="139" t="s">
        <v>451</v>
      </c>
      <c r="F257" s="139" t="s">
        <v>449</v>
      </c>
      <c r="G257" s="113" t="s">
        <v>1</v>
      </c>
      <c r="H257" s="113" t="s">
        <v>1080</v>
      </c>
      <c r="I257" s="113" t="s">
        <v>1080</v>
      </c>
      <c r="J257" s="113" t="s">
        <v>1080</v>
      </c>
      <c r="K257" s="113" t="s">
        <v>1080</v>
      </c>
      <c r="L257" s="113" t="s">
        <v>1080</v>
      </c>
      <c r="M257" s="113" t="s">
        <v>1080</v>
      </c>
      <c r="N257" s="113" t="s">
        <v>1080</v>
      </c>
      <c r="O257" s="113" t="s">
        <v>1080</v>
      </c>
      <c r="P257" s="113" t="s">
        <v>1080</v>
      </c>
      <c r="Q257" s="39" t="s">
        <v>441</v>
      </c>
      <c r="R257" s="174" t="s">
        <v>1172</v>
      </c>
    </row>
    <row r="258" spans="2:18" x14ac:dyDescent="0.25">
      <c r="B258" s="38" t="s">
        <v>715</v>
      </c>
      <c r="C258" s="143" t="s">
        <v>716</v>
      </c>
      <c r="D258" s="10" t="s">
        <v>717</v>
      </c>
      <c r="E258" s="139" t="s">
        <v>439</v>
      </c>
      <c r="F258" s="139" t="s">
        <v>440</v>
      </c>
      <c r="G258" s="113" t="s">
        <v>1</v>
      </c>
      <c r="H258" s="113" t="s">
        <v>1080</v>
      </c>
      <c r="I258" s="113" t="s">
        <v>1080</v>
      </c>
      <c r="J258" s="113" t="s">
        <v>1080</v>
      </c>
      <c r="K258" s="113" t="s">
        <v>1080</v>
      </c>
      <c r="L258" s="113" t="s">
        <v>1080</v>
      </c>
      <c r="M258" s="113" t="s">
        <v>1080</v>
      </c>
      <c r="N258" s="113" t="s">
        <v>1080</v>
      </c>
      <c r="O258" s="113" t="s">
        <v>1080</v>
      </c>
      <c r="P258" s="113" t="s">
        <v>1080</v>
      </c>
      <c r="Q258" s="39" t="s">
        <v>441</v>
      </c>
      <c r="R258" s="120" t="s">
        <v>1173</v>
      </c>
    </row>
    <row r="259" spans="2:18" x14ac:dyDescent="0.25">
      <c r="B259" s="38"/>
      <c r="C259" s="143" t="s">
        <v>718</v>
      </c>
      <c r="D259" s="10" t="s">
        <v>717</v>
      </c>
      <c r="E259" s="139" t="s">
        <v>439</v>
      </c>
      <c r="F259" s="139" t="s">
        <v>443</v>
      </c>
      <c r="G259" s="113" t="s">
        <v>1</v>
      </c>
      <c r="H259" s="113" t="s">
        <v>1080</v>
      </c>
      <c r="I259" s="113" t="s">
        <v>1080</v>
      </c>
      <c r="J259" s="113" t="s">
        <v>1080</v>
      </c>
      <c r="K259" s="113" t="s">
        <v>1080</v>
      </c>
      <c r="L259" s="113" t="s">
        <v>1080</v>
      </c>
      <c r="M259" s="113" t="s">
        <v>1080</v>
      </c>
      <c r="N259" s="113" t="s">
        <v>1080</v>
      </c>
      <c r="O259" s="113" t="s">
        <v>1080</v>
      </c>
      <c r="P259" s="113" t="s">
        <v>1080</v>
      </c>
      <c r="Q259" s="39" t="s">
        <v>441</v>
      </c>
      <c r="R259" s="120" t="s">
        <v>1173</v>
      </c>
    </row>
    <row r="260" spans="2:18" x14ac:dyDescent="0.25">
      <c r="B260" s="38"/>
      <c r="C260" s="144" t="s">
        <v>719</v>
      </c>
      <c r="D260" s="10" t="s">
        <v>717</v>
      </c>
      <c r="E260" s="139" t="s">
        <v>439</v>
      </c>
      <c r="F260" s="139" t="s">
        <v>445</v>
      </c>
      <c r="G260" s="113" t="s">
        <v>0</v>
      </c>
      <c r="H260" s="113" t="s">
        <v>1080</v>
      </c>
      <c r="I260" s="113">
        <v>0</v>
      </c>
      <c r="J260" s="113">
        <v>0</v>
      </c>
      <c r="K260" s="113">
        <v>0</v>
      </c>
      <c r="L260" s="113">
        <v>0</v>
      </c>
      <c r="M260" s="113">
        <v>0</v>
      </c>
      <c r="N260" s="113">
        <v>0</v>
      </c>
      <c r="O260" s="113">
        <v>0</v>
      </c>
      <c r="P260" s="113">
        <v>0</v>
      </c>
      <c r="Q260" s="39" t="s">
        <v>441</v>
      </c>
      <c r="R260" s="120" t="s">
        <v>1174</v>
      </c>
    </row>
    <row r="261" spans="2:18" x14ac:dyDescent="0.25">
      <c r="B261" s="38"/>
      <c r="C261" s="144" t="s">
        <v>720</v>
      </c>
      <c r="D261" s="10" t="s">
        <v>717</v>
      </c>
      <c r="E261" s="139" t="s">
        <v>439</v>
      </c>
      <c r="F261" s="139" t="s">
        <v>447</v>
      </c>
      <c r="G261" s="113" t="s">
        <v>0</v>
      </c>
      <c r="H261" s="113" t="s">
        <v>1080</v>
      </c>
      <c r="I261" s="113">
        <v>0</v>
      </c>
      <c r="J261" s="113">
        <v>0</v>
      </c>
      <c r="K261" s="113">
        <v>0</v>
      </c>
      <c r="L261" s="113">
        <v>0</v>
      </c>
      <c r="M261" s="113">
        <v>0</v>
      </c>
      <c r="N261" s="113">
        <v>0</v>
      </c>
      <c r="O261" s="113">
        <v>0</v>
      </c>
      <c r="P261" s="113">
        <v>0</v>
      </c>
      <c r="Q261" s="39" t="s">
        <v>441</v>
      </c>
      <c r="R261" s="120" t="s">
        <v>1174</v>
      </c>
    </row>
    <row r="262" spans="2:18" x14ac:dyDescent="0.25">
      <c r="B262" s="38"/>
      <c r="C262" s="144" t="s">
        <v>721</v>
      </c>
      <c r="D262" s="10" t="s">
        <v>717</v>
      </c>
      <c r="E262" s="139" t="s">
        <v>439</v>
      </c>
      <c r="F262" s="139" t="s">
        <v>449</v>
      </c>
      <c r="G262" s="113" t="s">
        <v>0</v>
      </c>
      <c r="H262" s="113" t="s">
        <v>1080</v>
      </c>
      <c r="I262" s="113">
        <v>0</v>
      </c>
      <c r="J262" s="113">
        <v>0</v>
      </c>
      <c r="K262" s="113">
        <v>0</v>
      </c>
      <c r="L262" s="113">
        <v>0</v>
      </c>
      <c r="M262" s="113">
        <v>0</v>
      </c>
      <c r="N262" s="113">
        <v>0</v>
      </c>
      <c r="O262" s="113">
        <v>0</v>
      </c>
      <c r="P262" s="113">
        <v>0</v>
      </c>
      <c r="Q262" s="39" t="s">
        <v>441</v>
      </c>
      <c r="R262" s="120" t="s">
        <v>1174</v>
      </c>
    </row>
    <row r="263" spans="2:18" x14ac:dyDescent="0.25">
      <c r="B263" s="38"/>
      <c r="C263" s="144" t="s">
        <v>722</v>
      </c>
      <c r="D263" s="10" t="s">
        <v>717</v>
      </c>
      <c r="E263" s="139" t="s">
        <v>451</v>
      </c>
      <c r="F263" s="139" t="s">
        <v>440</v>
      </c>
      <c r="G263" s="113" t="s">
        <v>1</v>
      </c>
      <c r="H263" s="113" t="s">
        <v>1080</v>
      </c>
      <c r="I263" s="113" t="s">
        <v>1080</v>
      </c>
      <c r="J263" s="113" t="s">
        <v>1080</v>
      </c>
      <c r="K263" s="113" t="s">
        <v>1080</v>
      </c>
      <c r="L263" s="113" t="s">
        <v>1080</v>
      </c>
      <c r="M263" s="113" t="s">
        <v>1080</v>
      </c>
      <c r="N263" s="113" t="s">
        <v>1080</v>
      </c>
      <c r="O263" s="113" t="s">
        <v>1080</v>
      </c>
      <c r="P263" s="113" t="s">
        <v>1080</v>
      </c>
      <c r="Q263" s="39" t="s">
        <v>441</v>
      </c>
      <c r="R263" s="174" t="s">
        <v>1172</v>
      </c>
    </row>
    <row r="264" spans="2:18" x14ac:dyDescent="0.25">
      <c r="B264" s="38"/>
      <c r="C264" s="144" t="s">
        <v>723</v>
      </c>
      <c r="D264" s="10" t="s">
        <v>717</v>
      </c>
      <c r="E264" s="139" t="s">
        <v>451</v>
      </c>
      <c r="F264" s="139" t="s">
        <v>443</v>
      </c>
      <c r="G264" s="113" t="s">
        <v>1</v>
      </c>
      <c r="H264" s="113" t="s">
        <v>1080</v>
      </c>
      <c r="I264" s="113" t="s">
        <v>1080</v>
      </c>
      <c r="J264" s="113" t="s">
        <v>1080</v>
      </c>
      <c r="K264" s="113" t="s">
        <v>1080</v>
      </c>
      <c r="L264" s="113" t="s">
        <v>1080</v>
      </c>
      <c r="M264" s="113" t="s">
        <v>1080</v>
      </c>
      <c r="N264" s="113" t="s">
        <v>1080</v>
      </c>
      <c r="O264" s="113" t="s">
        <v>1080</v>
      </c>
      <c r="P264" s="113" t="s">
        <v>1080</v>
      </c>
      <c r="Q264" s="39" t="s">
        <v>441</v>
      </c>
      <c r="R264" s="174" t="s">
        <v>1172</v>
      </c>
    </row>
    <row r="265" spans="2:18" x14ac:dyDescent="0.25">
      <c r="B265" s="38"/>
      <c r="C265" s="144" t="s">
        <v>724</v>
      </c>
      <c r="D265" s="10" t="s">
        <v>717</v>
      </c>
      <c r="E265" s="139" t="s">
        <v>451</v>
      </c>
      <c r="F265" s="139" t="s">
        <v>445</v>
      </c>
      <c r="G265" s="113" t="s">
        <v>1</v>
      </c>
      <c r="H265" s="113" t="s">
        <v>1080</v>
      </c>
      <c r="I265" s="113" t="s">
        <v>1080</v>
      </c>
      <c r="J265" s="113" t="s">
        <v>1080</v>
      </c>
      <c r="K265" s="113" t="s">
        <v>1080</v>
      </c>
      <c r="L265" s="113" t="s">
        <v>1080</v>
      </c>
      <c r="M265" s="113" t="s">
        <v>1080</v>
      </c>
      <c r="N265" s="113" t="s">
        <v>1080</v>
      </c>
      <c r="O265" s="113" t="s">
        <v>1080</v>
      </c>
      <c r="P265" s="113" t="s">
        <v>1080</v>
      </c>
      <c r="Q265" s="39" t="s">
        <v>441</v>
      </c>
      <c r="R265" s="174" t="s">
        <v>1172</v>
      </c>
    </row>
    <row r="266" spans="2:18" x14ac:dyDescent="0.25">
      <c r="B266" s="38"/>
      <c r="C266" s="144" t="s">
        <v>725</v>
      </c>
      <c r="D266" s="10" t="s">
        <v>717</v>
      </c>
      <c r="E266" s="139" t="s">
        <v>451</v>
      </c>
      <c r="F266" s="139" t="s">
        <v>447</v>
      </c>
      <c r="G266" s="113" t="s">
        <v>1</v>
      </c>
      <c r="H266" s="113" t="s">
        <v>1080</v>
      </c>
      <c r="I266" s="113" t="s">
        <v>1080</v>
      </c>
      <c r="J266" s="113" t="s">
        <v>1080</v>
      </c>
      <c r="K266" s="113" t="s">
        <v>1080</v>
      </c>
      <c r="L266" s="113" t="s">
        <v>1080</v>
      </c>
      <c r="M266" s="113" t="s">
        <v>1080</v>
      </c>
      <c r="N266" s="113" t="s">
        <v>1080</v>
      </c>
      <c r="O266" s="113" t="s">
        <v>1080</v>
      </c>
      <c r="P266" s="113" t="s">
        <v>1080</v>
      </c>
      <c r="Q266" s="39" t="s">
        <v>441</v>
      </c>
      <c r="R266" s="174" t="s">
        <v>1172</v>
      </c>
    </row>
    <row r="267" spans="2:18" x14ac:dyDescent="0.25">
      <c r="B267" s="38"/>
      <c r="C267" s="144" t="s">
        <v>726</v>
      </c>
      <c r="D267" s="10" t="s">
        <v>717</v>
      </c>
      <c r="E267" s="139" t="s">
        <v>451</v>
      </c>
      <c r="F267" s="139" t="s">
        <v>449</v>
      </c>
      <c r="G267" s="113" t="s">
        <v>1</v>
      </c>
      <c r="H267" s="113" t="s">
        <v>1080</v>
      </c>
      <c r="I267" s="113" t="s">
        <v>1080</v>
      </c>
      <c r="J267" s="113" t="s">
        <v>1080</v>
      </c>
      <c r="K267" s="113" t="s">
        <v>1080</v>
      </c>
      <c r="L267" s="113" t="s">
        <v>1080</v>
      </c>
      <c r="M267" s="113" t="s">
        <v>1080</v>
      </c>
      <c r="N267" s="113" t="s">
        <v>1080</v>
      </c>
      <c r="O267" s="113" t="s">
        <v>1080</v>
      </c>
      <c r="P267" s="113" t="s">
        <v>1080</v>
      </c>
      <c r="Q267" s="39" t="s">
        <v>441</v>
      </c>
      <c r="R267" s="174" t="s">
        <v>1172</v>
      </c>
    </row>
    <row r="268" spans="2:18" x14ac:dyDescent="0.25">
      <c r="Q268" s="39"/>
    </row>
  </sheetData>
  <dataValidations count="1">
    <dataValidation type="custom" operator="greaterThanOrEqual" allowBlank="1" showInputMessage="1" showErrorMessage="1" error="This cell only accepts a number of &quot;NA&quot;_x000a_" sqref="H8:P267">
      <formula1>OR(AND(ISNUMBER(H8), H8&gt;=0), H8 ="NA")</formula1>
    </dataValidation>
  </dataValidations>
  <pageMargins left="0.7" right="0.7" top="0.75" bottom="0.75" header="0.3" footer="0.3"/>
  <pageSetup paperSize="5" scale="50" fitToHeight="0" orientation="landscape" r:id="rId1"/>
  <rowBreaks count="1" manualBreakCount="1">
    <brk id="147" max="4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'Quarterly Submission Guide'!$C$1:$D$1</xm:f>
          </x14:formula1>
          <xm:sqref>G8:G267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18" ma:contentTypeDescription="Create a new document." ma:contentTypeScope="" ma:versionID="07541e813b2f20d9c6e543b82b61b085">
  <xsd:schema xmlns:xsd="http://www.w3.org/2001/XMLSchema" xmlns:xs="http://www.w3.org/2001/XMLSchema" xmlns:p="http://schemas.microsoft.com/office/2006/metadata/properties" xmlns:ns2="35fdd28b-742f-4f64-9190-c736dbae8f9d" xmlns:ns3="1a9f970e-ad8e-4d00-b50f-9d9f307cea3c" xmlns:ns4="93404bf5-3af7-484c-bcc4-c299146eb87e" targetNamespace="http://schemas.microsoft.com/office/2006/metadata/properties" ma:root="true" ma:fieldsID="8446efd980e7a716f92903056f2427f8" ns2:_="" ns3:_="" ns4:_="">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C2EF6F-1DD1-4977-B77D-708991D1C6BF}">
  <ds:schemaRefs>
    <ds:schemaRef ds:uri="93404bf5-3af7-484c-bcc4-c299146eb87e"/>
    <ds:schemaRef ds:uri="http://purl.org/dc/dcmitype/"/>
    <ds:schemaRef ds:uri="1a9f970e-ad8e-4d00-b50f-9d9f307cea3c"/>
    <ds:schemaRef ds:uri="http://www.w3.org/XML/1998/namespace"/>
    <ds:schemaRef ds:uri="http://schemas.microsoft.com/office/2006/metadata/properties"/>
    <ds:schemaRef ds:uri="http://schemas.microsoft.com/office/2006/documentManagement/types"/>
    <ds:schemaRef ds:uri="http://purl.org/dc/elements/1.1/"/>
    <ds:schemaRef ds:uri="35fdd28b-742f-4f64-9190-c736dbae8f9d"/>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1A2E64D5-8557-4DD9-BE64-C5A43BF568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D32652-A2E2-4C15-94AE-9D41C19D2E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Quarterly Submission Guide</vt:lpstr>
      <vt:lpstr>Table 1</vt:lpstr>
      <vt:lpstr>Table 2</vt:lpstr>
      <vt:lpstr>Table 3</vt:lpstr>
      <vt:lpstr>Table 4</vt:lpstr>
      <vt:lpstr>Table 5</vt:lpstr>
      <vt:lpstr>Table 6</vt:lpstr>
      <vt:lpstr>Table 7.1</vt:lpstr>
      <vt:lpstr>Table 7.2</vt:lpstr>
      <vt:lpstr>Table 8</vt:lpstr>
      <vt:lpstr>Table 9</vt:lpstr>
      <vt:lpstr>Table 10</vt:lpstr>
      <vt:lpstr>Table 11</vt:lpstr>
      <vt:lpstr>Table 12</vt:lpstr>
      <vt:lpstr>'Table 12'!Print_Area</vt:lpstr>
      <vt:lpstr>'Table 7.2'!Print_Area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2022-07-29T17:44:54Z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ies>
</file>