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28"/>
  <workbookPr filterPrivacy="1" codeName="ThisWorkbook" defaultThemeVersion="166925"/>
  <xr:revisionPtr revIDLastSave="1895" documentId="8_{C56993B3-4699-4D7A-849C-06B626303CAC}" xr6:coauthVersionLast="47" xr6:coauthVersionMax="47" xr10:uidLastSave="{E106666A-8647-41D6-BF50-1BC25ABDF56E}"/>
  <bookViews>
    <workbookView xWindow="-120" yWindow="-120" windowWidth="29040" windowHeight="15840" tabRatio="805" firstSheet="3" activeTab="3"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8" r:id="rId8"/>
    <sheet name="Table 7.2" sheetId="24" r:id="rId9"/>
    <sheet name="Table 8" sheetId="16" r:id="rId10"/>
    <sheet name="Table 9" sheetId="17" r:id="rId11"/>
    <sheet name="Table 10" sheetId="18" r:id="rId12"/>
    <sheet name="Table 11" sheetId="26" r:id="rId13"/>
    <sheet name="Table 12" sheetId="21" r:id="rId14"/>
  </sheets>
  <externalReferences>
    <externalReference r:id="rId15"/>
  </externalReference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13" hidden="1">'Table 12'!$A$7:$AG$118</definedName>
    <definedName name="_xlnm._FilterDatabase" localSheetId="7" hidden="1">'Table 7.1'!$A$7:$Y$7</definedName>
    <definedName name="_xlnm._FilterDatabase" localSheetId="9" hidden="1">'Table 8'!$A$7:$AN$7</definedName>
    <definedName name="Pal_Workbook_GUID" hidden="1">"624RZZG3XBK56HAIEZCH5YLP"</definedName>
    <definedName name="_xlnm.Print_Area" localSheetId="12">'Table 11'!$A$1:$W$32</definedName>
    <definedName name="_xlnm.Print_Area" localSheetId="2">'Table 2'!$A$1:$W$34</definedName>
    <definedName name="_xlnm.Print_Area" localSheetId="3">'Table 3'!$A$1:$AA$27</definedName>
    <definedName name="_xlnm.Print_Area" localSheetId="4">'Table 4'!$A$1:$W$23</definedName>
    <definedName name="_xlnm.Print_Area" localSheetId="6">'Table 6'!$A$1:$W$16</definedName>
    <definedName name="_xlnm.Print_Area" localSheetId="7">'Table 7.1'!$A$1:$Y$150</definedName>
    <definedName name="_xlnm.Print_Area" localSheetId="10">'Table 9'!$A$1:$R$31</definedName>
    <definedName name="_xlnm.Print_Titles" localSheetId="13">'Table 12'!$6:$7</definedName>
    <definedName name="_xlnm.Print_Titles" localSheetId="7">'Table 7.1'!$6:$7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0" i="25" l="1"/>
  <c r="C2" i="5"/>
  <c r="O11" i="25"/>
  <c r="O8" i="25"/>
  <c r="O10" i="25" s="1"/>
  <c r="O9" i="25"/>
  <c r="O11" i="26"/>
  <c r="N11" i="26"/>
  <c r="F10" i="25"/>
  <c r="G10" i="25"/>
  <c r="H10" i="25"/>
  <c r="I10" i="25"/>
  <c r="J10" i="25"/>
  <c r="K10" i="25"/>
  <c r="L10" i="25"/>
  <c r="M10" i="25"/>
  <c r="N10" i="25"/>
  <c r="E10" i="25"/>
  <c r="H27" i="25"/>
  <c r="C2" i="28"/>
  <c r="Q20" i="26"/>
  <c r="Q21" i="26"/>
  <c r="Q17" i="26"/>
  <c r="AC9" i="16"/>
  <c r="AC10" i="16"/>
  <c r="AC11" i="16"/>
  <c r="AC12" i="16"/>
  <c r="AC13" i="16"/>
  <c r="AC14" i="16"/>
  <c r="AC15" i="16"/>
  <c r="AC16" i="16"/>
  <c r="AC17" i="16"/>
  <c r="AC18" i="16"/>
  <c r="AC19" i="16"/>
  <c r="AC20" i="16"/>
  <c r="AC21" i="16"/>
  <c r="AC22" i="16"/>
  <c r="AC23" i="16"/>
  <c r="AC24" i="16"/>
  <c r="AC25" i="16"/>
  <c r="AC26" i="16"/>
  <c r="AC27" i="16"/>
  <c r="AC28" i="16"/>
  <c r="AC29" i="16"/>
  <c r="AC30" i="16"/>
  <c r="AC31" i="16"/>
  <c r="AC32" i="16"/>
  <c r="AC33" i="16"/>
  <c r="AC34" i="16"/>
  <c r="AC35" i="16"/>
  <c r="AC36" i="16"/>
  <c r="AC37" i="16"/>
  <c r="AC38" i="16"/>
  <c r="AC39" i="16"/>
  <c r="AC40" i="16"/>
  <c r="AC41" i="16"/>
  <c r="AC42" i="16"/>
  <c r="AC43" i="16"/>
  <c r="AC44" i="16"/>
  <c r="AC45" i="16"/>
  <c r="AC46" i="16"/>
  <c r="AC47" i="16"/>
  <c r="AC48" i="16"/>
  <c r="AC49" i="16"/>
  <c r="AC50" i="16"/>
  <c r="AC51" i="16"/>
  <c r="AC52" i="16"/>
  <c r="AC53" i="16"/>
  <c r="AC54" i="16"/>
  <c r="AC55" i="16"/>
  <c r="AC8" i="16"/>
  <c r="V42" i="21"/>
  <c r="U17" i="21"/>
  <c r="AD35" i="21"/>
  <c r="Z35" i="21"/>
  <c r="Z33" i="21"/>
  <c r="AD114" i="21"/>
  <c r="Z114" i="21"/>
  <c r="F27" i="25"/>
  <c r="I27" i="25"/>
  <c r="J27" i="25"/>
  <c r="K27" i="25"/>
  <c r="L27" i="25"/>
  <c r="M27" i="25"/>
  <c r="E27" i="25"/>
  <c r="AD104" i="21"/>
  <c r="Z104" i="21"/>
  <c r="AD64" i="21"/>
  <c r="Z64" i="21"/>
  <c r="V51" i="21"/>
  <c r="AD59" i="21"/>
  <c r="Z59" i="21"/>
  <c r="V64" i="21"/>
  <c r="V59" i="21"/>
  <c r="AD33" i="21"/>
  <c r="V33" i="21"/>
  <c r="C2" i="26"/>
  <c r="C2" i="25"/>
  <c r="C2" i="24"/>
  <c r="C2" i="18"/>
  <c r="C2" i="17"/>
  <c r="C2" i="16"/>
  <c r="C2" i="11"/>
  <c r="C2" i="7"/>
  <c r="C2" i="6"/>
  <c r="E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tc={1EB5F02E-C446-4510-AE57-B3778174BC9A}</author>
  </authors>
  <commentList>
    <comment ref="H23" authorId="0" shapeId="0" xr:uid="{1EB5F02E-C446-4510-AE57-B3778174BC9A}">
      <text>
        <t xml:space="preserve">[Threaded comment]
Your version of Excel allows you to read this threaded comment; however, any edits to it will get removed if the file is opened in a newer version of Excel. Learn more: https://go.microsoft.com/fwlink/?linkid=870924
Comment:
    Corrected to 1 for future submissions starting from 2021 Q3. </t>
      </text>
    </comment>
  </commentList>
</comments>
</file>

<file path=xl/sharedStrings.xml><?xml version="1.0" encoding="utf-8"?>
<sst xmlns="http://schemas.openxmlformats.org/spreadsheetml/2006/main" count="3327" uniqueCount="1109">
  <si>
    <t>Yes</t>
  </si>
  <si>
    <t>No</t>
  </si>
  <si>
    <t>&lt;-- for dropdowns</t>
  </si>
  <si>
    <t>Wildfire Safety Division Attachment 2.3</t>
  </si>
  <si>
    <t>Wildifire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</si>
  <si>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</si>
  <si>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</si>
  <si>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</si>
  <si>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</si>
  <si>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</si>
  <si>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</si>
  <si>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</si>
  <si>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</si>
  <si>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</si>
  <si>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</si>
  <si>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</si>
  <si>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</si>
  <si>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</si>
  <si>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</si>
  <si>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</si>
  <si>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</si>
  <si>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</si>
  <si>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</si>
  <si>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</si>
  <si>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</si>
  <si>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</si>
  <si>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</si>
  <si>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7.3 - 10),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</si>
  <si>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</si>
  <si>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</si>
  <si>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</si>
  <si>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</si>
  <si>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</si>
  <si>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</si>
  <si>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</si>
  <si>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</si>
  <si>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</si>
  <si>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</si>
  <si>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</si>
  <si>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</si>
  <si>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</si>
  <si>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</si>
  <si>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</si>
  <si>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</si>
  <si>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</si>
  <si>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</si>
  <si>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</si>
  <si>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</si>
  <si>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</si>
  <si>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SDG&amp;E</t>
  </si>
  <si>
    <t>First year of 3-year WMP cycle</t>
  </si>
  <si>
    <t>Submission year</t>
  </si>
  <si>
    <t>Submission quarter</t>
  </si>
  <si>
    <t>Q1</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</si>
  <si>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</si>
  <si>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</si>
  <si>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</si>
  <si>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</si>
  <si>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</si>
  <si>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</si>
  <si>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</si>
  <si>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</si>
  <si>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</si>
  <si>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</si>
  <si>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</si>
  <si>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</si>
  <si>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</si>
  <si>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</si>
  <si>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</si>
  <si>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</si>
  <si>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</si>
  <si>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</si>
  <si>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</si>
  <si>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</si>
  <si>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</si>
  <si>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</si>
  <si>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</si>
  <si>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</si>
  <si>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</si>
  <si>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</si>
  <si>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</si>
  <si>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</si>
  <si>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</si>
  <si>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</si>
  <si>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</si>
  <si>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</si>
  <si>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</si>
  <si>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</si>
  <si>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N/A</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</si>
  <si>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</si>
  <si>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</si>
  <si>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</si>
  <si>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</si>
  <si>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</si>
  <si>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</si>
  <si>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</si>
  <si>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</si>
  <si>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</si>
  <si>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</si>
  <si>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</si>
  <si>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</si>
  <si>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</si>
  <si>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</si>
  <si>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</si>
  <si>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</si>
  <si>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</si>
  <si>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</si>
  <si>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</si>
  <si>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</si>
  <si>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</si>
  <si>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</si>
  <si>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</si>
  <si>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</si>
  <si>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</si>
  <si>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</si>
  <si>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</si>
  <si>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</si>
  <si>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</si>
  <si>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</si>
  <si>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</si>
  <si>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</si>
  <si>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</si>
  <si>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</si>
  <si>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</si>
  <si>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</si>
  <si>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</si>
  <si>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</si>
  <si>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</si>
  <si>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</si>
  <si>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</si>
  <si>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</si>
  <si>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</si>
  <si>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</si>
  <si>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</si>
  <si>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</si>
  <si>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During data cleaning process, invalid poleID are eleminated from the count of the Spans</t>
  </si>
  <si>
    <t>2.a.ii</t>
  </si>
  <si>
    <t>Number of spans insepcted for vegetation compliance - total</t>
  </si>
  <si>
    <t># of spans inspected for vegetation compliance</t>
  </si>
  <si>
    <t>Vegetation compliance-when all trees are compliant in a given territory</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</si>
  <si>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</si>
  <si>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</si>
  <si>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</si>
  <si>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</si>
  <si>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</si>
  <si>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</si>
  <si>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</si>
  <si>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</si>
  <si>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</si>
  <si>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</si>
  <si>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</si>
  <si>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</si>
  <si>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</si>
  <si>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</si>
  <si>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</si>
  <si>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</si>
  <si>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</si>
  <si>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</si>
  <si>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</si>
  <si>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</si>
  <si>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</si>
  <si>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</si>
  <si>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</si>
  <si>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</si>
  <si>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</si>
  <si>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</si>
  <si>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</si>
  <si>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</si>
  <si>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</si>
  <si>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</si>
  <si>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</si>
  <si>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</si>
  <si>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</si>
  <si>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</si>
  <si>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</si>
  <si>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</si>
  <si>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</si>
  <si>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</si>
  <si>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</si>
  <si>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</si>
  <si>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</si>
  <si>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</si>
  <si>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</si>
  <si>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</si>
  <si>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</si>
  <si>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</si>
  <si>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</si>
  <si>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</si>
  <si>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</si>
  <si>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</si>
  <si>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Dollars of damage or destruction per year</t>
  </si>
  <si>
    <t>5. Structures damaged or destroyed by utility-ignited wildfire</t>
  </si>
  <si>
    <t>5.a.</t>
  </si>
  <si>
    <t>Number of structures destroyed by utility-ignited wildfire (total)</t>
  </si>
  <si>
    <t>Number of structures destroyed per year</t>
  </si>
  <si>
    <t>Structure count in 2018 is changed from 0.0437292 to 1</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</si>
  <si>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</si>
  <si>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</si>
  <si>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</si>
  <si>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</si>
  <si>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</si>
  <si>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</si>
  <si>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</si>
  <si>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7. Number of utility wildfire ignitons</t>
  </si>
  <si>
    <t>7.a.</t>
  </si>
  <si>
    <t xml:space="preserve">Number of ignitions (total) according to existing ignition data reporting requirement </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</si>
  <si>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</si>
  <si>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</si>
  <si>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</si>
  <si>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</si>
  <si>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</si>
  <si>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</si>
  <si>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</si>
  <si>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</si>
  <si>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</si>
  <si>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</si>
  <si>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</si>
  <si>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</si>
  <si>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</si>
  <si>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</si>
  <si>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</si>
  <si>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</si>
  <si>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</si>
  <si>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</si>
  <si>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</si>
  <si>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</si>
  <si>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</si>
  <si>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</si>
  <si>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</si>
  <si>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</si>
  <si>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Metric Name</t>
  </si>
  <si>
    <t>Definition</t>
  </si>
  <si>
    <t>Purpose</t>
  </si>
  <si>
    <t>Assumptions made to connect metric to purpose</t>
  </si>
  <si>
    <t>Third-party validation (if any)</t>
  </si>
  <si>
    <t xml:space="preserve">1. Elevated FPI and Red Flag Warning Days </t>
  </si>
  <si>
    <t>Number of elevated or extreme FPI</t>
  </si>
  <si>
    <t>Elevated or extreme FPI is associated with greater wildfire risk</t>
  </si>
  <si>
    <t>Days</t>
  </si>
  <si>
    <t>Number of RFW days</t>
  </si>
  <si>
    <t>RFW is associated with greater wildfire risk.</t>
  </si>
  <si>
    <t xml:space="preserve">Time is not included when calculating the number of RFW days. </t>
  </si>
  <si>
    <t>2. Ignition Events</t>
  </si>
  <si>
    <t>Vegetation caused ignitons in HFTD with elevated or higher  FPI</t>
  </si>
  <si>
    <t>Incidents</t>
  </si>
  <si>
    <t>Vegetation caused ignitons in HFTD with RFW</t>
  </si>
  <si>
    <t>Equipment caused ignitions in HFTD with elevated or higher FPI</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</si>
  <si>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</si>
  <si>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</si>
  <si>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</si>
  <si>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</si>
  <si>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</si>
  <si>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</si>
  <si>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</si>
  <si>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</si>
  <si>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</si>
  <si>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 xml:space="preserve">3. Distribution Outages </t>
  </si>
  <si>
    <t>Vegetation caused outages in HFTD with Elevated FPI</t>
  </si>
  <si>
    <t>Outages</t>
  </si>
  <si>
    <t>Vegetation caused outages in HFTD with RFW</t>
  </si>
  <si>
    <t>Overhead faults on circuits in HFTD with Elevated FPI</t>
  </si>
  <si>
    <t>SDG&amp;E has developed a more precise methodology for identifying the HFTD location of outages by utilizing the pole/asset location instead of the overall circuit location.</t>
  </si>
  <si>
    <t>3.d.</t>
  </si>
  <si>
    <t>Overhead faults on circuits in HFTD with RFW</t>
  </si>
  <si>
    <t>3.e.</t>
  </si>
  <si>
    <t>Energized wire down events in HFTD with Elevated FPI</t>
  </si>
  <si>
    <t>3.f.</t>
  </si>
  <si>
    <t>Energized wire down events in HFTD with RFW</t>
  </si>
  <si>
    <t>3.g.</t>
  </si>
  <si>
    <t>Number of non-CALFIRE rated fuse operations in HFTD with Elevated FPI</t>
  </si>
  <si>
    <t>3.h.</t>
  </si>
  <si>
    <t>Number of non-CALFIRE rated fuse operations in HFTD with RFW</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</si>
  <si>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</si>
  <si>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</si>
  <si>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</si>
  <si>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</si>
  <si>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</si>
  <si>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</si>
  <si>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</si>
  <si>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</si>
  <si>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</si>
  <si>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</si>
  <si>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</si>
  <si>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</si>
  <si>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</si>
  <si>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Fatalities due to other - Contractor</t>
  </si>
  <si>
    <t>3. Fatalities - Member of public</t>
  </si>
  <si>
    <t>Fatalities due to utility inspection - Public</t>
  </si>
  <si>
    <t>Fatalities due to vegetation management - Public</t>
  </si>
  <si>
    <t>Fatalities due to utility fuel management - Public</t>
  </si>
  <si>
    <t>Fatalities due to grid hardening - Public</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</si>
  <si>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</si>
  <si>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</si>
  <si>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</si>
  <si>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</si>
  <si>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</si>
  <si>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</si>
  <si>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</si>
  <si>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</si>
  <si>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</si>
  <si>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</si>
  <si>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</si>
  <si>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</si>
  <si>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</si>
  <si>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</si>
  <si>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</si>
  <si>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</si>
  <si>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</si>
  <si>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</si>
  <si>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</si>
  <si>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</si>
  <si>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</si>
  <si>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</si>
  <si>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</si>
  <si>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</si>
  <si>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</si>
  <si>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</si>
  <si>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</si>
  <si>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</si>
  <si>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</si>
  <si>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circuit/tieline spans that cross tier 2 and tier 3 are grouped in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</si>
  <si>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</si>
  <si>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</si>
  <si>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</si>
  <si>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</si>
  <si>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</si>
  <si>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</si>
  <si>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2015 - 2020 Q2 should be actual numbers. 2020 Q3 - 2023 should be projected. In future submissions update projected numbers with actuals</t>
  </si>
  <si>
    <t>Number of risk events</t>
  </si>
  <si>
    <t>Projected</t>
  </si>
  <si>
    <t>Table 7.1: Key recent and projected drivers of risk events</t>
  </si>
  <si>
    <t>Q2</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</si>
  <si>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</si>
  <si>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</si>
  <si>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</si>
  <si>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</si>
  <si>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</si>
  <si>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</si>
  <si>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</si>
  <si>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</si>
  <si>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</si>
  <si>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</si>
  <si>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</si>
  <si>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</si>
  <si>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</si>
  <si>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</si>
  <si>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</si>
  <si>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</si>
  <si>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</si>
  <si>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</si>
  <si>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</si>
  <si>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Tap damage or failure - Distribution</t>
  </si>
  <si>
    <t>Tie wire damage or failure - Distribution</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</si>
  <si>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</si>
  <si>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</si>
  <si>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</si>
  <si>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</si>
  <si>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</si>
  <si>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</si>
  <si>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</si>
  <si>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</si>
  <si>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</si>
  <si>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</si>
  <si>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</si>
  <si>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</si>
  <si>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</si>
  <si>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</si>
  <si>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</si>
  <si>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</si>
  <si>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</si>
  <si>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</si>
  <si>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</si>
  <si>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</si>
  <si>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</si>
  <si>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</si>
  <si>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</si>
  <si>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</si>
  <si>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</si>
  <si>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</si>
  <si>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</si>
  <si>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</si>
  <si>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</si>
  <si>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</si>
  <si>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</si>
  <si>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</si>
  <si>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</si>
  <si>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</si>
  <si>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</si>
  <si>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</si>
  <si>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</si>
  <si>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</si>
  <si>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</si>
  <si>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</si>
  <si>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</si>
  <si>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</si>
  <si>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</si>
  <si>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</si>
  <si>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</si>
  <si>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</si>
  <si>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</si>
  <si>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</si>
  <si>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</si>
  <si>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</si>
  <si>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</si>
  <si>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</si>
  <si>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</si>
  <si>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</si>
  <si>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</si>
  <si>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</si>
  <si>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</si>
  <si>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</si>
  <si>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</si>
  <si>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</si>
  <si>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</si>
  <si>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</si>
  <si>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</si>
  <si>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</si>
  <si>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</si>
  <si>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</si>
  <si>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</si>
  <si>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</si>
  <si>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</si>
  <si>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</si>
  <si>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</si>
  <si>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</si>
  <si>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</si>
  <si>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</si>
  <si>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</si>
  <si>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</si>
  <si>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</si>
  <si>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</si>
  <si>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</si>
  <si>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</si>
  <si>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</si>
  <si>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</si>
  <si>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</si>
  <si>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</si>
  <si>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</si>
  <si>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</si>
  <si>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</si>
  <si>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</si>
  <si>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</si>
  <si>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</si>
  <si>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</si>
  <si>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</si>
  <si>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</si>
  <si>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</si>
  <si>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</si>
  <si>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</si>
  <si>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</si>
  <si>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</si>
  <si>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</si>
  <si>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</si>
  <si>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</si>
  <si>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</si>
  <si>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</si>
  <si>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</si>
  <si>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</si>
  <si>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</si>
  <si>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</si>
  <si>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</si>
  <si>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</si>
  <si>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</si>
  <si>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</si>
  <si>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</si>
  <si>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</si>
  <si>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</si>
  <si>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</si>
  <si>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</si>
  <si>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</si>
  <si>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</si>
  <si>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</si>
  <si>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</si>
  <si>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</si>
  <si>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</si>
  <si>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</si>
  <si>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</si>
  <si>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</si>
  <si>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</si>
  <si>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</si>
  <si>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</si>
  <si>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</si>
  <si>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</si>
  <si>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</si>
  <si>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</si>
  <si>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</si>
  <si>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</si>
  <si>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</si>
  <si>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</si>
  <si>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</si>
  <si>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</si>
  <si>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</si>
  <si>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</si>
  <si>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</si>
  <si>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</si>
  <si>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</si>
  <si>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</si>
  <si>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</si>
  <si>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</si>
  <si>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</si>
  <si>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</si>
  <si>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</si>
  <si>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</si>
  <si>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</si>
  <si>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</si>
  <si>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</si>
  <si>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</si>
  <si>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</si>
  <si>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</si>
  <si>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</si>
  <si>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</si>
  <si>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</si>
  <si>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</si>
  <si>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</si>
  <si>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</si>
  <si>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</si>
  <si>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</si>
  <si>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</si>
  <si>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</si>
  <si>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</si>
  <si>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</si>
  <si>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</si>
  <si>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</si>
  <si>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</si>
  <si>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</si>
  <si>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</si>
  <si>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</si>
  <si>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</si>
  <si>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</si>
  <si>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</si>
  <si>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</si>
  <si>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</si>
  <si>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</si>
  <si>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</si>
  <si>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</si>
  <si>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</si>
  <si>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</si>
  <si>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</si>
  <si>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</si>
  <si>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</si>
  <si>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</si>
  <si>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</si>
  <si>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</si>
  <si>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</si>
  <si>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</si>
  <si>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</si>
  <si>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</si>
  <si>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</si>
  <si>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</si>
  <si>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</si>
  <si>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</si>
  <si>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</si>
  <si>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</si>
  <si>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</si>
  <si>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</si>
  <si>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</si>
  <si>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</si>
  <si>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</si>
  <si>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</si>
  <si>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</si>
  <si>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</si>
  <si>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</si>
  <si>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</si>
  <si>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</si>
  <si>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</si>
  <si>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</si>
  <si>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</si>
  <si>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</si>
  <si>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</si>
  <si>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</si>
  <si>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</si>
  <si>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</si>
  <si>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</si>
  <si>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</si>
  <si>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</si>
  <si>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</si>
  <si>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Ignition - Secondary</t>
  </si>
  <si>
    <t>49. All - Secondary</t>
  </si>
  <si>
    <t>49.a.</t>
  </si>
  <si>
    <t>All - Secondary</t>
  </si>
  <si>
    <t>SDG&amp;E does not track all secondary outages, so for purposes of outage to ignition comparisons, secondary distribution ignitions are separated from primary distribution ignitions.</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</si>
  <si>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</si>
  <si>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</si>
  <si>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</si>
  <si>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</si>
  <si>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</si>
  <si>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</si>
  <si>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</si>
  <si>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</si>
  <si>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</si>
  <si>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</si>
  <si>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</si>
  <si>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</si>
  <si>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</si>
  <si>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</si>
  <si>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</si>
  <si>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</si>
  <si>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</si>
  <si>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</si>
  <si>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</si>
  <si>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</si>
  <si>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</si>
  <si>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</si>
  <si>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</si>
  <si>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10.o.</t>
  </si>
  <si>
    <t>17. All- Secondary</t>
  </si>
  <si>
    <t>All- Secondary</t>
  </si>
  <si>
    <t>Table 8: State of service territory and utility equipment</t>
  </si>
  <si>
    <t>HFTD Tiers 2 and 3</t>
  </si>
  <si>
    <t>1. State of service territory and equipment in urban areas</t>
  </si>
  <si>
    <t>Circuit miles (including WUI and non-WUI)</t>
  </si>
  <si>
    <t>Circuit miles</t>
  </si>
  <si>
    <t>For 2/5/21 submission, SDG&amp;E approximated column AC by summing tier 2 and tier 3 data for 2020. For 2021 Q1 submission, SDG&amp;E has refined it's query to only show data that represents an overlap of tier 2 and tier 3 within column AH. This comment applies to all rows in the table.</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</si>
  <si>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</si>
  <si>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</si>
  <si>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</si>
  <si>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</si>
  <si>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</si>
  <si>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</si>
  <si>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</si>
  <si>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</si>
  <si>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</si>
  <si>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</si>
  <si>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</si>
  <si>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</si>
  <si>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</si>
  <si>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</si>
  <si>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</si>
  <si>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</si>
  <si>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</si>
  <si>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</si>
  <si>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</si>
  <si>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</si>
  <si>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</si>
  <si>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</si>
  <si>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</si>
  <si>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</si>
  <si>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</si>
  <si>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</si>
  <si>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</si>
  <si>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</si>
  <si>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</si>
  <si>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</si>
  <si>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</si>
  <si>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</si>
  <si>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</si>
  <si>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</si>
  <si>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</si>
  <si>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</si>
  <si>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</si>
  <si>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</si>
  <si>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</si>
  <si>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</si>
  <si>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</si>
  <si>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</si>
  <si>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</si>
  <si>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</si>
  <si>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</si>
  <si>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</si>
  <si>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</si>
  <si>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</si>
  <si>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</si>
  <si>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</si>
  <si>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</si>
  <si>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</si>
  <si>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</si>
  <si>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</si>
  <si>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</si>
  <si>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</si>
  <si>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</si>
  <si>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</si>
  <si>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</si>
  <si>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</si>
  <si>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</si>
  <si>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</si>
  <si>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</si>
  <si>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 Only include events in which de-energization ultimately ocurred</t>
  </si>
  <si>
    <t>Scope of PSPS events (total)</t>
  </si>
  <si>
    <t>Circuit-events, measured in number of events multiplied by number of circuits de-energized per year</t>
  </si>
  <si>
    <t>Duration of PSPS events (total)</t>
  </si>
  <si>
    <t>Customer hours per year</t>
  </si>
  <si>
    <t>Duration calculated from first device de-energized to last device restored</t>
  </si>
  <si>
    <t>2. Customer hours of PSPS and other outages</t>
  </si>
  <si>
    <t>Customer hours of planned outages including PSPS (total)</t>
  </si>
  <si>
    <t>Total customer hours of planned outages per year</t>
  </si>
  <si>
    <t>SDG&amp;E does not define PSPS as "planned" ouatges, the total = SDGE planned outage customer hours + PSPS customer hours</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</si>
  <si>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</si>
  <si>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</si>
  <si>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</si>
  <si>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</si>
  <si>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</si>
  <si>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</si>
  <si>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</si>
  <si>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</si>
  <si>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</si>
  <si>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</si>
  <si>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</si>
  <si>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</si>
  <si>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</si>
  <si>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</si>
  <si>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</si>
  <si>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</si>
  <si>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</si>
  <si>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</si>
  <si>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</si>
  <si>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</si>
  <si>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</si>
  <si>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</si>
  <si>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</si>
  <si>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=4.c. / 4.a.</t>
  </si>
  <si>
    <t>4.f.</t>
  </si>
  <si>
    <t>% of medical baseline customers notified prior to a PSPS event impacting them</t>
  </si>
  <si>
    <t>=4.d. / 4.b.</t>
  </si>
  <si>
    <t>5. Other PSPS metrics</t>
  </si>
  <si>
    <t>Number of PSPS events triggered where no de-energization occurred</t>
  </si>
  <si>
    <t>Number of instances where utility notified the public of a potential PSPS event but no de-energization followed</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</si>
  <si>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</si>
  <si>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</si>
  <si>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</si>
  <si>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</si>
  <si>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</si>
  <si>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</si>
  <si>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</si>
  <si>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</si>
  <si>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</si>
  <si>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</si>
  <si>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</si>
  <si>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</si>
  <si>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</si>
  <si>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X</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</si>
  <si>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</si>
  <si>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</si>
  <si>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</si>
  <si>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</si>
  <si>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</si>
  <si>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</si>
  <si>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Alternative units (if used)</t>
  </si>
  <si>
    <t>WMP Table # / Category</t>
  </si>
  <si>
    <t>2021 WMP Initiative #</t>
  </si>
  <si>
    <t>Initative activity</t>
  </si>
  <si>
    <t>2020 WMP Initiative #</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</si>
  <si>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</si>
  <si>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</si>
  <si>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</si>
  <si>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</si>
  <si>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</si>
  <si>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</si>
  <si>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</si>
  <si>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</si>
  <si>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</si>
  <si>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</si>
  <si>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</si>
  <si>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</si>
  <si>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Alternative units in which initiative is reported (if not line miles); still required to report line miles</t>
  </si>
  <si>
    <t>Notes</t>
  </si>
  <si>
    <t>7.3.1.1</t>
  </si>
  <si>
    <t xml:space="preserve">A summarized risk map showing the overall ignition probability and estimated wildfire consequence along electric lines and equipment [WRRM-Ops] </t>
  </si>
  <si>
    <t>5.3.1.1.</t>
  </si>
  <si>
    <t>2019 GRC</t>
  </si>
  <si>
    <t>Exceeds</t>
  </si>
  <si>
    <t>P.U. Code § 451</t>
  </si>
  <si>
    <t>This initiative is foundational to supporting wildfire mitigation efforts. Quantifying an RSE for such a mitigation would be difficult and not beneficial because it cannot be directly tied to reducing a risk driver and measuring the effectiveness of that reduction. It supports various initiatives by providing better information to make risk-informed mitigation decisions.</t>
  </si>
  <si>
    <t>7.3.1.2</t>
  </si>
  <si>
    <t xml:space="preserve">Climate-driven risk map and modelling based on various relevant weather scenarios </t>
  </si>
  <si>
    <t>5.3.1.2.</t>
  </si>
  <si>
    <t>7.3.1.3</t>
  </si>
  <si>
    <t>Ignition probability mapping</t>
  </si>
  <si>
    <t>5.3.1.3.</t>
  </si>
  <si>
    <t>7.3.1.4</t>
  </si>
  <si>
    <t xml:space="preserve">Initiative mapping and estimation of wildfire and PSPS risk-reduction impact </t>
  </si>
  <si>
    <t>5.3.1.4.</t>
  </si>
  <si>
    <t>7.3.1.5</t>
  </si>
  <si>
    <t>Match drop simulations</t>
  </si>
  <si>
    <t>5.3.1.5.</t>
  </si>
  <si>
    <t>7.3.1.6</t>
  </si>
  <si>
    <t>Weather driven risk map and modelling</t>
  </si>
  <si>
    <t>5.3.1.6.</t>
  </si>
  <si>
    <t>7.3.2.1</t>
  </si>
  <si>
    <t>Advanced weather monitoring and weather stations [Advanced weather station integration]</t>
  </si>
  <si>
    <t>5.3.2.1.</t>
  </si>
  <si>
    <t>Weather Stations</t>
  </si>
  <si>
    <t>7.3.2.2</t>
  </si>
  <si>
    <t xml:space="preserve">Continuous monitoring sensors </t>
  </si>
  <si>
    <t>5.3.2.2.</t>
  </si>
  <si>
    <t>7.3.2.3</t>
  </si>
  <si>
    <t>Fault indicators for detecting faults on electric lines and equipment [Wireless fault indicators]</t>
  </si>
  <si>
    <t>5.3.2.3.</t>
  </si>
  <si>
    <t>Fault Indicators</t>
  </si>
  <si>
    <t>7.3.2.4.1</t>
  </si>
  <si>
    <t>Fire science and climate adaptation department</t>
  </si>
  <si>
    <t>5.3.2.4.1.</t>
  </si>
  <si>
    <t>7.3.2.4.2</t>
  </si>
  <si>
    <t>Fire potential index</t>
  </si>
  <si>
    <t>5.3.2.4.2.</t>
  </si>
  <si>
    <t xml:space="preserve">	Fire science and climate adaptation department</t>
  </si>
  <si>
    <t>7.3.2.4.3</t>
  </si>
  <si>
    <t>Santa Ana wildfire threat index</t>
  </si>
  <si>
    <t>5.3.2.4.3.</t>
  </si>
  <si>
    <t>7.3.2.4.4</t>
  </si>
  <si>
    <t>High-performance computing infrastructure</t>
  </si>
  <si>
    <t>5.3.1.7.</t>
  </si>
  <si>
    <t>2020 WMP</t>
  </si>
  <si>
    <t>WMPMA</t>
  </si>
  <si>
    <t>7.3.2.5.</t>
  </si>
  <si>
    <t xml:space="preserve">Personnel monitoring areas of electric lines and equipment in elevated fire risk conditions [Observers] </t>
  </si>
  <si>
    <t>5.3.2.5.</t>
  </si>
  <si>
    <t>Other - Emergency management Operations</t>
  </si>
  <si>
    <t xml:space="preserve">Weather forecasting and estimating impacts on electric lines and equipment  </t>
  </si>
  <si>
    <t>5.3.2.6.</t>
  </si>
  <si>
    <t>7.3.3.1</t>
  </si>
  <si>
    <t>Capacitor maintenance and replacement program [SCADA capacitors]</t>
  </si>
  <si>
    <t>5.3.3.1.</t>
  </si>
  <si>
    <t>G.O. 95</t>
  </si>
  <si>
    <t>Capacitors</t>
  </si>
  <si>
    <t>7.3.3.2</t>
  </si>
  <si>
    <t xml:space="preserve">Circuit breaker maintenance and installation to de-energize lines upon detecting a fault  </t>
  </si>
  <si>
    <t xml:space="preserve">Substation inspections  </t>
  </si>
  <si>
    <t>7.3.3.3</t>
  </si>
  <si>
    <t>Covered conductor installation</t>
  </si>
  <si>
    <t>5.3.3.4.</t>
  </si>
  <si>
    <t>7.3.3.4</t>
  </si>
  <si>
    <t>Covered conductor maintenance</t>
  </si>
  <si>
    <t>Detailed inspections of distribution electric lines and equipment (5-year detailed inspections)</t>
  </si>
  <si>
    <t>7.3.3.5</t>
  </si>
  <si>
    <t xml:space="preserve">Crossarm maintenance, repair, and replacement  </t>
  </si>
  <si>
    <t>5.3.3.5.</t>
  </si>
  <si>
    <t>7.3.3.6</t>
  </si>
  <si>
    <t>Distribution pole replacement and reinforcement, including with composite poles (Pole replacement and reinforcement)</t>
  </si>
  <si>
    <t>5.3.3.6.</t>
  </si>
  <si>
    <t xml:space="preserve">Grouped with RSE calculations for the various inspection programs. Pole replacement and reinforcment activities can be identified as a part of any of the inspection programs in section 7.3.6. We replace poles based on the inspection results. </t>
  </si>
  <si>
    <t>7.3.3.7</t>
  </si>
  <si>
    <t xml:space="preserve">Expulsion fuse replacement  </t>
  </si>
  <si>
    <t>5.3.3.7.</t>
  </si>
  <si>
    <t>Fuses</t>
  </si>
  <si>
    <t>7.3.3.8.1</t>
  </si>
  <si>
    <t>PSPS sectionalizing enhancements</t>
  </si>
  <si>
    <t>5.3.3.8.1.</t>
  </si>
  <si>
    <t>Sectionalizing Devices</t>
  </si>
  <si>
    <t>7.3.3.8.2</t>
  </si>
  <si>
    <t>Microgrids</t>
  </si>
  <si>
    <t>5.3.3.8.2.</t>
  </si>
  <si>
    <t>Micro Grids</t>
  </si>
  <si>
    <t>7.3.3.9</t>
  </si>
  <si>
    <t>Installation of system automation equipment (Advanced Protection)</t>
  </si>
  <si>
    <t>5.3.3.2.</t>
  </si>
  <si>
    <t>Circuits</t>
  </si>
  <si>
    <t>7.3.3.10</t>
  </si>
  <si>
    <t xml:space="preserve">Maintenance, repair, and replacement of connectors, including hotline clamps  </t>
  </si>
  <si>
    <t>5.3.3.10.</t>
  </si>
  <si>
    <t>Hot Line Clamps</t>
  </si>
  <si>
    <t>7.3.3.11.1</t>
  </si>
  <si>
    <t>Resiliency Grant Programs</t>
  </si>
  <si>
    <t>5.3.3.11.1.</t>
  </si>
  <si>
    <t>Generators</t>
  </si>
  <si>
    <t>7.3.3.11.2</t>
  </si>
  <si>
    <t>Standby Power Programs</t>
  </si>
  <si>
    <t>5.3.3.11.3.</t>
  </si>
  <si>
    <t>7.3.3.11.3</t>
  </si>
  <si>
    <t>Resiliency Assistance Programs</t>
  </si>
  <si>
    <t>5.3.3.11.2.</t>
  </si>
  <si>
    <t>7.3.3.12</t>
  </si>
  <si>
    <t xml:space="preserve">Other corrective action  </t>
  </si>
  <si>
    <t>5.3.3.12.</t>
  </si>
  <si>
    <t>7.3.3.13</t>
  </si>
  <si>
    <t>Pole loading infrastructure hardening and replacement program</t>
  </si>
  <si>
    <t>5.3.3.13.</t>
  </si>
  <si>
    <t>Distribution overhead system hardening (Bare Conductor Hardening)</t>
  </si>
  <si>
    <t>7.3.3.14</t>
  </si>
  <si>
    <t xml:space="preserve">Transformers maintenance and replacement  </t>
  </si>
  <si>
    <t>5.3.3.14.</t>
  </si>
  <si>
    <t>7.3.3.15</t>
  </si>
  <si>
    <t xml:space="preserve">Transmission tower maintenance and replacement  </t>
  </si>
  <si>
    <t>5.3.3.15.</t>
  </si>
  <si>
    <t>Detailed inspections of transmission electric lines and equipment (Transmission ground inspections)</t>
  </si>
  <si>
    <t>7.3.3.16</t>
  </si>
  <si>
    <t>Undergrounding of electric lines and/or equipment (Strategic undergrounding)</t>
  </si>
  <si>
    <t>5.3.3.16.</t>
  </si>
  <si>
    <t>7.3.3.17.1</t>
  </si>
  <si>
    <t>5.3.3.3.</t>
  </si>
  <si>
    <t>7.3.3.17.2</t>
  </si>
  <si>
    <t>Overhead transmission fire hardening (Transmission)</t>
  </si>
  <si>
    <t>5.3.3.17.1.</t>
  </si>
  <si>
    <t>FERC</t>
  </si>
  <si>
    <t>Underground transmission fire hardening (Transmission)</t>
  </si>
  <si>
    <t>Overhead transmission fire hardening (Distribution Underbuilt)</t>
  </si>
  <si>
    <t>7.3.3.17.3</t>
  </si>
  <si>
    <t>Cleveland National Forest fire hardening - Transmission OH</t>
  </si>
  <si>
    <t>5.3.3.17.2.</t>
  </si>
  <si>
    <t>Cleveland National Forest fire hardening - Distribution OH</t>
  </si>
  <si>
    <t>Cleveland National Forest fire hardening - Distribution UG</t>
  </si>
  <si>
    <t>7.3.3.18.1</t>
  </si>
  <si>
    <t>Distribution communications reliability improvements</t>
  </si>
  <si>
    <t>5.3.3.18.1.</t>
  </si>
  <si>
    <t>Base Stations</t>
  </si>
  <si>
    <t>Upon further consideration of this initiative, it is now deemed a foundational initiative that is important for supporting various wildfire mitigation initiatives. Enhanced communication systems support the implementation of Advanced Protection as well as other systems such as weather monitoring.</t>
  </si>
  <si>
    <t>7.3.3.18.2</t>
  </si>
  <si>
    <t>Lightning arrestor removal and replacement</t>
  </si>
  <si>
    <t>5.3.3.18.2.</t>
  </si>
  <si>
    <t>Lighting Arrestors</t>
  </si>
  <si>
    <t>7.3.4.1</t>
  </si>
  <si>
    <t>5.3.4.1.</t>
  </si>
  <si>
    <t>Meets</t>
  </si>
  <si>
    <t>Inspections</t>
  </si>
  <si>
    <t>7.3.4.2</t>
  </si>
  <si>
    <t>5.3.4.2.</t>
  </si>
  <si>
    <t>7.3.4.3</t>
  </si>
  <si>
    <t xml:space="preserve">Improvement of inspections </t>
  </si>
  <si>
    <t>5.3.4.3.</t>
  </si>
  <si>
    <t>Drone assessments of distribution infrastructure</t>
  </si>
  <si>
    <t>7.3.4.4</t>
  </si>
  <si>
    <t xml:space="preserve">Infrared inspections of distribution electric lines and equipment  </t>
  </si>
  <si>
    <t>5.3.4.4.</t>
  </si>
  <si>
    <t>7.3.4.5</t>
  </si>
  <si>
    <t xml:space="preserve">Infrared inspections of transmission electric lines and equipment  </t>
  </si>
  <si>
    <t>5.3.4.5.</t>
  </si>
  <si>
    <t>7.3.4.6</t>
  </si>
  <si>
    <t xml:space="preserve">Intrusive pole inspections  </t>
  </si>
  <si>
    <t>5.3.4.6.</t>
  </si>
  <si>
    <t>7.3.4.7</t>
  </si>
  <si>
    <t xml:space="preserve">LiDAR inspections of distribution electric lines and equipment </t>
  </si>
  <si>
    <t>5.3.4.7.</t>
  </si>
  <si>
    <t>LiDAR inspections on distribution and transmission lines are primarily used for grid hardening design efforts rather than for identifying issues like the other inspection programs. As such, quantifying a reduction in igition risk for these inspections is not possible.</t>
  </si>
  <si>
    <t>7.3.4.8</t>
  </si>
  <si>
    <t xml:space="preserve">LiDAR inspections of transmission electric lines and equipment </t>
  </si>
  <si>
    <t>5.3.4.8.</t>
  </si>
  <si>
    <t>7.3.4.9.1</t>
  </si>
  <si>
    <t>HFTD Tier 3 Inspections</t>
  </si>
  <si>
    <t>5.3.4.9.1.</t>
  </si>
  <si>
    <t>7.3.4.9.2</t>
  </si>
  <si>
    <t>5.3.4.9.2.</t>
  </si>
  <si>
    <t>7.3.4.9.3</t>
  </si>
  <si>
    <t>Circuit ownership</t>
  </si>
  <si>
    <t>5.3.4.9.3.</t>
  </si>
  <si>
    <t>7.3.4.10.1</t>
  </si>
  <si>
    <t>(Drone assessment of transmission)</t>
  </si>
  <si>
    <t>5.3.4.10.</t>
  </si>
  <si>
    <t>7.3.4.10.2</t>
  </si>
  <si>
    <t xml:space="preserve">Additional Transmission Aerial 69kV Tier 3 Visual Inspection </t>
  </si>
  <si>
    <t>7.3.4.11</t>
  </si>
  <si>
    <t>Patrol inspections of distribution electric lines and equipment - CMP</t>
  </si>
  <si>
    <t>5.3.4.11.</t>
  </si>
  <si>
    <t>7.3.4.12</t>
  </si>
  <si>
    <t xml:space="preserve">Patrol inspections of transmission electric lines and equipment  </t>
  </si>
  <si>
    <t>5.3.4.12.</t>
  </si>
  <si>
    <t>7.3.4.13</t>
  </si>
  <si>
    <t xml:space="preserve">Pole loading assessment program to determine safety factor  </t>
  </si>
  <si>
    <t>5.3.4.13.</t>
  </si>
  <si>
    <t>7.3.4.14</t>
  </si>
  <si>
    <t>Quality assurance / quality control of inspections (Monitoring and auditing of inspections)</t>
  </si>
  <si>
    <t>5.3.4.14.</t>
  </si>
  <si>
    <t>7.3.4.15</t>
  </si>
  <si>
    <t>5.3.4.15.</t>
  </si>
  <si>
    <t>G.O. 174</t>
  </si>
  <si>
    <t>The way SDG&amp;E designs and constructs its substations, with the steel structures and gravel and concrete base makes it difficult for a fire to spread outside the substation. With very little ignition history, SDG&amp;E performs substation inspection and maintenance more for the importance of substation reliability.</t>
  </si>
  <si>
    <t>7.3.5.1</t>
  </si>
  <si>
    <t xml:space="preserve">Additional efforts to manage community and environmental impacts </t>
  </si>
  <si>
    <t>5.3.5.1.</t>
  </si>
  <si>
    <t>Detailed inspections of vegetation 
around distribution electric lines and equipment (tree trimming)</t>
  </si>
  <si>
    <t>7.3.5.2</t>
  </si>
  <si>
    <t>5.3.5.2.</t>
  </si>
  <si>
    <t>7.3.5.3</t>
  </si>
  <si>
    <t xml:space="preserve">Detailed inspections of vegetation 
around transmission electric lines and equipment 
</t>
  </si>
  <si>
    <t>5.3.5.3.</t>
  </si>
  <si>
    <t>7.3.5.4</t>
  </si>
  <si>
    <t xml:space="preserve">Emergency response vegetation management due to red flag warning or other urgent conditions   </t>
  </si>
  <si>
    <t>5.3.5.4.</t>
  </si>
  <si>
    <t>7.3.5.5</t>
  </si>
  <si>
    <t xml:space="preserve">Fuel management and reduction of “slash” from vegetation management activities </t>
  </si>
  <si>
    <t>5.3.5.5.</t>
  </si>
  <si>
    <t xml:space="preserve">Sturctures Cleared </t>
  </si>
  <si>
    <t>7.3.5.6</t>
  </si>
  <si>
    <t>5.3.5.6.</t>
  </si>
  <si>
    <t>7.3.5.7</t>
  </si>
  <si>
    <t>LiDAR inspections of vegetation around distribution electric lines and equipment (vegetation management technology)</t>
  </si>
  <si>
    <t>5.3.5.7.</t>
  </si>
  <si>
    <t>7.3.5.8</t>
  </si>
  <si>
    <t xml:space="preserve">LiDAR inspections for vegetation around transmission electric lines and equipment 
</t>
  </si>
  <si>
    <t>5.3.5.8.</t>
  </si>
  <si>
    <t>7.3.5.9</t>
  </si>
  <si>
    <t>Other discretionary inspection of vegetation around distribution electric lines and equipment, beyond inspections mandated by rules and regulations (Enhanced inspections, patrols, and trims)</t>
  </si>
  <si>
    <t>5.3.5.9.</t>
  </si>
  <si>
    <t>Trees Trimmed to enahced levels</t>
  </si>
  <si>
    <t>7.3.5.10</t>
  </si>
  <si>
    <t>Other discretionary inspection of vegetation around transmission electric lines and equipment, beyond inspections mandated by rules and regulations</t>
  </si>
  <si>
    <t>5.3.5.10.</t>
  </si>
  <si>
    <t>7.3.5.11</t>
  </si>
  <si>
    <t xml:space="preserve">Patrol inspections of vegetation around distribution electric lines and equipment </t>
  </si>
  <si>
    <t>5.3.5.11.</t>
  </si>
  <si>
    <t>7.3.5.12</t>
  </si>
  <si>
    <t xml:space="preserve">Patrol inspections of vegetation around transmission electric lines and equipment </t>
  </si>
  <si>
    <t>5.3.5.12.</t>
  </si>
  <si>
    <t>7.3.5.13</t>
  </si>
  <si>
    <t xml:space="preserve">Quality assurance / quality control of vegetation inspections  </t>
  </si>
  <si>
    <t>5.3.5.13.</t>
  </si>
  <si>
    <t>7.3.5.14</t>
  </si>
  <si>
    <t xml:space="preserve">Recruiting and training of vegetation management personnel  </t>
  </si>
  <si>
    <t>5.3.5.14.</t>
  </si>
  <si>
    <t>7.3.5.15</t>
  </si>
  <si>
    <t xml:space="preserve">Remediation of at-risk species  </t>
  </si>
  <si>
    <t>5.3.5.15.</t>
  </si>
  <si>
    <t>7.3.5.16</t>
  </si>
  <si>
    <t>Removal and remediation of trees with strike potential to electric lines and equipment (Hazard tree removal and Right Tree-Right Place)</t>
  </si>
  <si>
    <t>5.3.5.16.</t>
  </si>
  <si>
    <t>7.3.5.17</t>
  </si>
  <si>
    <t>5.3.5.17.</t>
  </si>
  <si>
    <t>7.3.5.18</t>
  </si>
  <si>
    <t xml:space="preserve">Substation vegetation management  </t>
  </si>
  <si>
    <t>5.3.5.18.</t>
  </si>
  <si>
    <t>7.3.5.19</t>
  </si>
  <si>
    <t>Vegetation inventory system (Tree database)</t>
  </si>
  <si>
    <t>5.3.5.19.</t>
  </si>
  <si>
    <t>7.3.5.20</t>
  </si>
  <si>
    <t>Vegetation management to achieve clearances around electric lines and equipment (Pole brushing)</t>
  </si>
  <si>
    <t>5.3.5.20.</t>
  </si>
  <si>
    <t>Poles Brushed</t>
  </si>
  <si>
    <t>7.3.6.1.1</t>
  </si>
  <si>
    <t>Recloser protocols</t>
  </si>
  <si>
    <t>5.3.6.1.</t>
  </si>
  <si>
    <t>7.3.6.1.2</t>
  </si>
  <si>
    <t>Sensitive/Fast Protection settings</t>
  </si>
  <si>
    <t>7.3.6.2</t>
  </si>
  <si>
    <t>Crew accompanying ignition prevention and suppression resources and services (Wildfire infrastructure protection teams – Contract fire resources)</t>
  </si>
  <si>
    <t>5.3.6.2.</t>
  </si>
  <si>
    <t>7.3.6.3</t>
  </si>
  <si>
    <t>Personnel work procedures and training in conditions of elevated fire risk (Other special work procedures)</t>
  </si>
  <si>
    <t>5.3.6.3.</t>
  </si>
  <si>
    <t>7.3.6.4</t>
  </si>
  <si>
    <t xml:space="preserve">Protocols for PSPS re-energization </t>
  </si>
  <si>
    <t>5.3.6.4.</t>
  </si>
  <si>
    <t>This is an activity that is foundational to supporting wildfire mitigation efforts and is part of core PSPS operations. Costs for protocols cannot be separated out and evluating benefits for having protocols cannot be meaningfully measured.</t>
  </si>
  <si>
    <t>7.3.6.5</t>
  </si>
  <si>
    <t xml:space="preserve">PSPS events and mitigation of PSPS impacts  </t>
  </si>
  <si>
    <t>5.3.6.5.</t>
  </si>
  <si>
    <t>7.3.6.6.1</t>
  </si>
  <si>
    <t>Aviation firefighting program</t>
  </si>
  <si>
    <t>5.3.6.6.1.</t>
  </si>
  <si>
    <t>7.3.7.1</t>
  </si>
  <si>
    <t xml:space="preserve">Centralized repository for data </t>
  </si>
  <si>
    <t>5.3.7.1.</t>
  </si>
  <si>
    <t>7.3.7.2</t>
  </si>
  <si>
    <t>Collaborative research on utility ignition and/or wildfire (Innovation lab and other collaboration)</t>
  </si>
  <si>
    <t>5.3.7.2.</t>
  </si>
  <si>
    <t>7.3.7.3</t>
  </si>
  <si>
    <t xml:space="preserve">Documentation and disclosure of wildfire-related data and algorithms </t>
  </si>
  <si>
    <t>5.3.7.3.</t>
  </si>
  <si>
    <t>7.3.7.4.1</t>
  </si>
  <si>
    <t>Ignition management program</t>
  </si>
  <si>
    <t>5.3.7.4.1.</t>
  </si>
  <si>
    <t>7.3.7.4.2</t>
  </si>
  <si>
    <t>Reliability database</t>
  </si>
  <si>
    <t>5.3.7.4.2.</t>
  </si>
  <si>
    <t>7.3.8.1</t>
  </si>
  <si>
    <t>Allocation methodology development and application (Asset management)</t>
  </si>
  <si>
    <t>5.3.8.1.</t>
  </si>
  <si>
    <t>7.3.8.2</t>
  </si>
  <si>
    <t xml:space="preserve">Risk reduction scenario development and analysis </t>
  </si>
  <si>
    <t>5.3.8.2.</t>
  </si>
  <si>
    <t>7.3.8.3</t>
  </si>
  <si>
    <t>Risk spend efficiency analysis - not to include PSPS</t>
  </si>
  <si>
    <t>5.3.8.3.</t>
  </si>
  <si>
    <t>7.3.8.4.1</t>
  </si>
  <si>
    <t>Wildfire mitigation personnel</t>
  </si>
  <si>
    <t>5.3.8.4.1.</t>
  </si>
  <si>
    <t>7.3.8.4.2</t>
  </si>
  <si>
    <t>PSPS mitigation engineering team</t>
  </si>
  <si>
    <t>5.3.8.4.2.</t>
  </si>
  <si>
    <t>7.3.9.1</t>
  </si>
  <si>
    <t xml:space="preserve">Adequate and trained workforce for service restoration </t>
  </si>
  <si>
    <t>5.3.9.4.1</t>
  </si>
  <si>
    <t>7.3.9.2</t>
  </si>
  <si>
    <t xml:space="preserve">Community outreach, public awareness, and communications efforts </t>
  </si>
  <si>
    <t>5.3.9.4.2</t>
  </si>
  <si>
    <t>7.3.9.3</t>
  </si>
  <si>
    <t xml:space="preserve">Customer support in emergencies </t>
  </si>
  <si>
    <t>5.3.9.4.3</t>
  </si>
  <si>
    <t>7.3.9.4</t>
  </si>
  <si>
    <t>Disaster and emergency preparedness plan (CERP)</t>
  </si>
  <si>
    <t>5.3.9.4.4</t>
  </si>
  <si>
    <t>7.3.9.5</t>
  </si>
  <si>
    <t>Preparedness and planning for service restoration (Mutual assistance and contractors)</t>
  </si>
  <si>
    <t>5.3.9.4.5</t>
  </si>
  <si>
    <t>7.3.9.6</t>
  </si>
  <si>
    <t>Protocols in place to learn from wildfire events (After action reports)</t>
  </si>
  <si>
    <t>5.3.9.4.6</t>
  </si>
  <si>
    <t>7.3.9.7</t>
  </si>
  <si>
    <t>5.3.9.4.7</t>
  </si>
  <si>
    <t>7.3.10.1</t>
  </si>
  <si>
    <t xml:space="preserve">Community engagement </t>
  </si>
  <si>
    <t>5.3.10.1.</t>
  </si>
  <si>
    <t>This initiative is primarily around educating the community about wildfire safety, resiliency and emergency preparedness. Quantifying an RSE for it would be difficult and not beneficial because it cannot be directly tied to reducing a risk driver and measuring effectiveness of that reduction.</t>
  </si>
  <si>
    <t>7.3.10.1.1</t>
  </si>
  <si>
    <t>PSPS communication practices</t>
  </si>
  <si>
    <t>5.3.6.5.3.</t>
  </si>
  <si>
    <t>7.3.10.2</t>
  </si>
  <si>
    <t>Cooperation and best practice sharing with agencies outside California</t>
  </si>
  <si>
    <t>5.3.10.2.</t>
  </si>
  <si>
    <t>7.3.10.3</t>
  </si>
  <si>
    <t xml:space="preserve">Cooperation with suppression agencies </t>
  </si>
  <si>
    <t>5.3.10.3.</t>
  </si>
  <si>
    <t>7.3.10.4</t>
  </si>
  <si>
    <t xml:space="preserve">Forest service and fuel reduction cooperation and joint roadmap </t>
  </si>
  <si>
    <t>5.3.10.4.</t>
  </si>
  <si>
    <t>7.3.10.5</t>
  </si>
  <si>
    <t>Mylar Balloon Alternative</t>
  </si>
  <si>
    <t>2021 WMP Update</t>
  </si>
  <si>
    <t>The current scope of this initiative is focused on outreach efforts to drive adoption of the alternative technology for Mylar balloons. No current deployment of this technology is in place to allow for a calculation of RSEs based on measureable indicators of effectiveness.</t>
  </si>
  <si>
    <t xml:space="preserve">Notes: </t>
  </si>
  <si>
    <t>1) Amounts shown above are CPUC-jurisdiction direct costs</t>
  </si>
  <si>
    <t>2) Only CPUC-related costs are recorded in the Wildfire Mitigation Plan Memorandum Account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</si>
</sst>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_(* \(#,##0.00\);_(* &quot;-&quot;??_);_(@_)"/>
    <numFmt numFmtId="164" formatCode="#,##0.0_);\(#,##0.0\);0.0_);@_)"/>
    <numFmt numFmtId="165" formatCode="\Q0"/>
    <numFmt numFmtId="166" formatCode="0&quot;.&quot;"/>
    <numFmt numFmtId="167" formatCode="_(* #,##0_);_(* \(#,##0\);_(* &quot;-&quot;??_);_(@_)"/>
    <numFmt numFmtId="168" formatCode="0.0"/>
    <numFmt numFmtId="169" formatCode="0.0000"/>
    <numFmt numFmtId="170" formatCode="###,000"/>
  </numFmts>
  <fonts count="17">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
      <sz val="11"/>
      <color indexed="8"/>
      <name val="Calibri"/>
      <family val="2"/>
      <scheme val="minor"/>
    </font>
    <font>
      <sz val="12"/>
      <color theme="1"/>
      <name val="Calibri"/>
      <family val="2"/>
      <scheme val="minor"/>
    </font>
    <font>
      <sz val="11"/>
      <color theme="1"/>
      <name val="Calibri"/>
      <family val="2"/>
      <charset val="1"/>
    </font>
    <font>
      <b/>
      <sz val="8"/>
      <color rgb="FF1F497D"/>
      <name val="Verdana"/>
      <family val="2"/>
    </font>
    <font>
      <sz val="8"/>
      <color rgb="FF1F497D"/>
      <name val="Verdana"/>
      <family val="2"/>
    </font>
  </fonts>
  <fills count="12">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DBE5F1"/>
        <bgColor rgb="FFFFFFFF"/>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bottom style="thin">
        <color rgb="FF000000"/>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thin">
        <color rgb="FF808080"/>
      </left>
      <right style="thin">
        <color rgb="FF808080"/>
      </right>
      <top style="thin">
        <color rgb="FF808080"/>
      </top>
      <bottom style="thin">
        <color rgb="FF80808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7">
    <xf numFmtId="0" fontId="0" fillId="0" borderId="0"/>
    <xf numFmtId="164" fontId="2" fillId="0" borderId="0"/>
    <xf numFmtId="43" fontId="4" fillId="0" borderId="0" applyFont="0" applyFill="0" applyBorder="0" applyAlignment="0" applyProtection="0"/>
    <xf numFmtId="0" fontId="12" fillId="0" borderId="0"/>
    <xf numFmtId="170" fontId="15" fillId="0" borderId="17" applyNumberFormat="0" applyProtection="0">
      <alignment horizontal="right" vertical="center"/>
    </xf>
    <xf numFmtId="170" fontId="16" fillId="11" borderId="18" applyNumberFormat="0" applyAlignment="0" applyProtection="0">
      <alignment horizontal="left" vertical="center" indent="1"/>
    </xf>
    <xf numFmtId="170" fontId="16" fillId="0" borderId="19" applyNumberFormat="0" applyProtection="0">
      <alignment horizontal="right" vertical="center"/>
    </xf>
  </cellStyleXfs>
  <cellXfs count="218">
    <xf numFmtId="0" fontId="0" fillId="0" borderId="0" xfId="0"/>
    <xf numFmtId="0" fontId="0" fillId="2" borderId="0" xfId="0" applyFill="1" applyAlignment="1">
      <alignment wrapText="1"/>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2" borderId="3" xfId="0" applyFill="1" applyBorder="1" applyAlignment="1">
      <alignment horizontal="center" vertical="top" wrapText="1"/>
    </xf>
    <xf numFmtId="0" fontId="10" fillId="2" borderId="0" xfId="0" applyFont="1" applyFill="1"/>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3" borderId="0" xfId="0" applyFill="1" applyAlignment="1" applyProtection="1">
      <alignment horizontal="left" vertical="top" wrapText="1"/>
      <protection locked="0"/>
    </xf>
    <xf numFmtId="0" fontId="1" fillId="2" borderId="11" xfId="0" applyFont="1" applyFill="1" applyBorder="1" applyAlignment="1">
      <alignment wrapText="1"/>
    </xf>
    <xf numFmtId="0" fontId="1" fillId="2" borderId="0" xfId="0" applyFont="1" applyFill="1" applyAlignment="1">
      <alignment wrapText="1"/>
    </xf>
    <xf numFmtId="0" fontId="1" fillId="2" borderId="12" xfId="0" applyFont="1" applyFill="1" applyBorder="1" applyAlignment="1">
      <alignment wrapText="1"/>
    </xf>
    <xf numFmtId="0" fontId="0" fillId="3" borderId="3" xfId="0" applyFill="1" applyBorder="1" applyAlignment="1" applyProtection="1">
      <alignment horizontal="left" vertical="top"/>
      <protection locked="0"/>
    </xf>
    <xf numFmtId="0" fontId="0" fillId="0" borderId="13" xfId="0" applyBorder="1" applyAlignment="1">
      <alignment horizontal="left" vertical="top" wrapText="1"/>
    </xf>
    <xf numFmtId="0" fontId="6" fillId="0" borderId="13" xfId="0" applyFont="1" applyBorder="1" applyAlignment="1">
      <alignment horizontal="left" vertical="top" wrapText="1"/>
    </xf>
    <xf numFmtId="0" fontId="0" fillId="2" borderId="0" xfId="0" applyFill="1" applyAlignment="1">
      <alignment horizontal="center" wrapText="1"/>
    </xf>
    <xf numFmtId="0" fontId="11" fillId="2" borderId="0" xfId="0" applyFont="1" applyFill="1"/>
    <xf numFmtId="167" fontId="11" fillId="2" borderId="0" xfId="0" applyNumberFormat="1" applyFont="1" applyFill="1"/>
    <xf numFmtId="0" fontId="6" fillId="2" borderId="3" xfId="0" applyFont="1" applyFill="1" applyBorder="1" applyAlignment="1">
      <alignment vertical="top" wrapText="1"/>
    </xf>
    <xf numFmtId="0" fontId="6" fillId="3" borderId="3" xfId="0" applyFont="1" applyFill="1" applyBorder="1" applyAlignment="1" applyProtection="1">
      <alignment horizontal="left" vertical="top" wrapText="1"/>
      <protection locked="0"/>
    </xf>
    <xf numFmtId="0" fontId="6" fillId="2" borderId="0" xfId="0" applyFont="1" applyFill="1"/>
    <xf numFmtId="0" fontId="5" fillId="2" borderId="1" xfId="0" applyFont="1" applyFill="1" applyBorder="1" applyAlignment="1">
      <alignment horizontal="left" wrapText="1"/>
    </xf>
    <xf numFmtId="0" fontId="5" fillId="0" borderId="1" xfId="0" applyFont="1" applyBorder="1" applyAlignment="1">
      <alignment horizontal="left" wrapText="1"/>
    </xf>
    <xf numFmtId="0" fontId="0" fillId="7" borderId="0" xfId="0" applyFill="1" applyAlignment="1" applyProtection="1">
      <alignment horizontal="left" vertical="top" wrapText="1"/>
      <protection locked="0"/>
    </xf>
    <xf numFmtId="0" fontId="0" fillId="7" borderId="2" xfId="0" applyFill="1" applyBorder="1" applyAlignment="1" applyProtection="1">
      <alignment horizontal="left" vertical="top" wrapText="1"/>
      <protection locked="0"/>
    </xf>
    <xf numFmtId="0" fontId="0" fillId="7" borderId="13" xfId="0" applyFill="1" applyBorder="1" applyAlignment="1" applyProtection="1">
      <alignment horizontal="left" vertical="top" wrapText="1"/>
      <protection locked="0"/>
    </xf>
    <xf numFmtId="0" fontId="0" fillId="7" borderId="3" xfId="0" applyFill="1" applyBorder="1" applyAlignment="1" applyProtection="1">
      <alignment horizontal="left" vertical="top" wrapText="1"/>
      <protection locked="0"/>
    </xf>
    <xf numFmtId="0" fontId="6" fillId="3" borderId="3" xfId="0" applyFont="1" applyFill="1" applyBorder="1" applyAlignment="1" applyProtection="1">
      <alignment horizontal="center" vertical="top" wrapText="1"/>
      <protection locked="0"/>
    </xf>
    <xf numFmtId="0" fontId="1" fillId="2" borderId="1" xfId="0" applyFont="1" applyFill="1" applyBorder="1" applyAlignment="1">
      <alignment horizontal="center" wrapText="1"/>
    </xf>
    <xf numFmtId="0" fontId="0" fillId="2" borderId="0" xfId="0" applyFill="1" applyAlignment="1">
      <alignment horizontal="center"/>
    </xf>
    <xf numFmtId="0" fontId="0" fillId="4" borderId="0" xfId="0" applyFill="1" applyAlignment="1">
      <alignment horizontal="center"/>
    </xf>
    <xf numFmtId="0" fontId="11" fillId="2" borderId="0" xfId="0" applyFont="1" applyFill="1" applyAlignment="1">
      <alignment horizontal="center"/>
    </xf>
    <xf numFmtId="168" fontId="0" fillId="3" borderId="3" xfId="0" applyNumberFormat="1" applyFill="1" applyBorder="1" applyAlignment="1" applyProtection="1">
      <alignment horizontal="left" vertical="top"/>
      <protection locked="0"/>
    </xf>
    <xf numFmtId="167" fontId="11" fillId="2" borderId="0" xfId="0" applyNumberFormat="1" applyFont="1" applyFill="1" applyAlignment="1">
      <alignment horizontal="center"/>
    </xf>
    <xf numFmtId="167" fontId="6" fillId="3" borderId="3" xfId="2" applyNumberFormat="1" applyFont="1" applyFill="1" applyBorder="1" applyAlignment="1" applyProtection="1">
      <alignment horizontal="left" vertical="top" wrapText="1"/>
      <protection locked="0"/>
    </xf>
    <xf numFmtId="0" fontId="0" fillId="8" borderId="0" xfId="0" applyFill="1" applyAlignment="1">
      <alignment horizontal="left" vertical="top"/>
    </xf>
    <xf numFmtId="167" fontId="11" fillId="3" borderId="3" xfId="2" applyNumberFormat="1" applyFont="1" applyFill="1" applyBorder="1" applyAlignment="1" applyProtection="1">
      <alignment horizontal="left" vertical="top" wrapText="1"/>
      <protection locked="0"/>
    </xf>
    <xf numFmtId="167" fontId="0" fillId="2" borderId="0" xfId="0" applyNumberFormat="1" applyFill="1"/>
    <xf numFmtId="0" fontId="1" fillId="2" borderId="0" xfId="0" applyFont="1" applyFill="1" applyAlignment="1">
      <alignment horizontal="center"/>
    </xf>
    <xf numFmtId="0" fontId="0" fillId="3" borderId="0" xfId="0" applyFill="1"/>
    <xf numFmtId="0" fontId="13" fillId="2" borderId="3" xfId="0" applyFont="1" applyFill="1" applyBorder="1" applyAlignment="1">
      <alignment horizontal="left" vertical="top" wrapText="1"/>
    </xf>
    <xf numFmtId="0" fontId="7" fillId="2" borderId="3" xfId="0" applyFont="1" applyFill="1" applyBorder="1" applyAlignment="1">
      <alignment horizontal="left" vertical="top" wrapText="1"/>
    </xf>
    <xf numFmtId="2" fontId="0" fillId="2" borderId="2" xfId="0" applyNumberFormat="1" applyFill="1" applyBorder="1" applyAlignment="1" applyProtection="1">
      <alignment horizontal="center" vertical="center"/>
      <protection locked="0"/>
    </xf>
    <xf numFmtId="2" fontId="0" fillId="2" borderId="3" xfId="0" applyNumberFormat="1" applyFill="1" applyBorder="1" applyAlignment="1" applyProtection="1">
      <alignment horizontal="center" vertical="center"/>
      <protection locked="0"/>
    </xf>
    <xf numFmtId="0" fontId="7" fillId="3" borderId="3" xfId="0" applyFont="1" applyFill="1" applyBorder="1" applyAlignment="1" applyProtection="1">
      <alignment horizontal="left" vertical="top" wrapText="1"/>
      <protection locked="0"/>
    </xf>
    <xf numFmtId="1" fontId="7" fillId="3" borderId="3" xfId="0" applyNumberFormat="1" applyFont="1" applyFill="1" applyBorder="1" applyAlignment="1" applyProtection="1">
      <alignment horizontal="left" vertical="top"/>
      <protection locked="0"/>
    </xf>
    <xf numFmtId="0" fontId="6" fillId="0" borderId="3" xfId="0" applyFont="1" applyBorder="1" applyAlignment="1">
      <alignment vertical="top" wrapText="1"/>
    </xf>
    <xf numFmtId="167" fontId="6" fillId="10" borderId="3" xfId="2" applyNumberFormat="1" applyFont="1" applyFill="1" applyBorder="1" applyAlignment="1" applyProtection="1">
      <alignment horizontal="left" vertical="top" wrapText="1"/>
      <protection locked="0"/>
    </xf>
    <xf numFmtId="0" fontId="6" fillId="10" borderId="3" xfId="0" applyFont="1" applyFill="1" applyBorder="1" applyAlignment="1" applyProtection="1">
      <alignment horizontal="left" vertical="top" wrapText="1"/>
      <protection locked="0"/>
    </xf>
    <xf numFmtId="0" fontId="0" fillId="10" borderId="3" xfId="0" applyFill="1" applyBorder="1" applyAlignment="1" applyProtection="1">
      <alignment horizontal="left" vertical="top" wrapText="1"/>
      <protection locked="0"/>
    </xf>
    <xf numFmtId="0" fontId="0" fillId="2" borderId="0" xfId="0" applyFill="1" applyAlignment="1">
      <alignment vertical="center" wrapText="1"/>
    </xf>
    <xf numFmtId="0" fontId="1" fillId="2" borderId="1" xfId="0" applyFont="1" applyFill="1" applyBorder="1" applyAlignment="1">
      <alignment horizontal="left" vertical="center" wrapText="1"/>
    </xf>
    <xf numFmtId="0" fontId="0" fillId="2" borderId="0" xfId="0" applyFill="1" applyAlignment="1">
      <alignment vertical="top"/>
    </xf>
    <xf numFmtId="0" fontId="3" fillId="2" borderId="0" xfId="0" applyFont="1" applyFill="1" applyAlignment="1">
      <alignment horizontal="left" vertical="top" wrapText="1"/>
    </xf>
    <xf numFmtId="0" fontId="0" fillId="2" borderId="0" xfId="0" applyFill="1" applyAlignment="1">
      <alignment horizontal="left" vertical="top" wrapText="1"/>
    </xf>
    <xf numFmtId="0" fontId="1" fillId="2" borderId="0" xfId="0" applyFont="1" applyFill="1" applyAlignment="1">
      <alignment horizontal="left" vertical="center" wrapText="1"/>
    </xf>
    <xf numFmtId="0" fontId="0" fillId="2" borderId="0" xfId="0" applyFill="1" applyAlignment="1">
      <alignment vertical="top" wrapText="1"/>
    </xf>
    <xf numFmtId="0" fontId="0" fillId="3" borderId="0" xfId="0" applyFill="1" applyAlignment="1">
      <alignment horizontal="left" vertical="top" wrapText="1"/>
    </xf>
    <xf numFmtId="0" fontId="0" fillId="3" borderId="2" xfId="0" applyFill="1" applyBorder="1" applyAlignment="1" applyProtection="1">
      <alignment horizontal="left" vertical="top"/>
      <protection locked="0"/>
    </xf>
    <xf numFmtId="0" fontId="0" fillId="3" borderId="3" xfId="0" applyFill="1" applyBorder="1" applyAlignment="1">
      <alignment horizontal="left" vertical="top" wrapText="1"/>
    </xf>
    <xf numFmtId="0" fontId="0" fillId="3" borderId="3" xfId="0" applyFill="1" applyBorder="1" applyAlignment="1">
      <alignment horizontal="left" vertical="top"/>
    </xf>
    <xf numFmtId="0" fontId="7" fillId="3" borderId="3" xfId="0" applyFont="1" applyFill="1" applyBorder="1" applyAlignment="1">
      <alignment horizontal="left" vertical="top" wrapText="1"/>
    </xf>
    <xf numFmtId="0" fontId="0" fillId="6" borderId="0" xfId="0" applyFill="1" applyAlignment="1">
      <alignment horizontal="center" wrapText="1"/>
    </xf>
    <xf numFmtId="0" fontId="0" fillId="6" borderId="0" xfId="0" applyFill="1" applyAlignment="1">
      <alignment wrapText="1"/>
    </xf>
    <xf numFmtId="37" fontId="6" fillId="10" borderId="3" xfId="2" applyNumberFormat="1" applyFont="1" applyFill="1" applyBorder="1" applyAlignment="1" applyProtection="1">
      <alignment horizontal="left" vertical="top" wrapText="1"/>
      <protection locked="0"/>
    </xf>
    <xf numFmtId="0" fontId="0" fillId="2" borderId="0" xfId="0" applyFill="1" applyAlignment="1">
      <alignment horizontal="left"/>
    </xf>
    <xf numFmtId="0" fontId="7" fillId="0" borderId="0" xfId="0" applyFont="1" applyAlignment="1">
      <alignment vertical="top"/>
    </xf>
    <xf numFmtId="0" fontId="7" fillId="0" borderId="0" xfId="0" applyFont="1" applyAlignment="1">
      <alignment vertical="top" wrapText="1"/>
    </xf>
    <xf numFmtId="0" fontId="6" fillId="0" borderId="3" xfId="0" applyFont="1" applyBorder="1" applyAlignment="1" applyProtection="1">
      <alignment horizontal="left" vertical="top" wrapText="1"/>
      <protection locked="0"/>
    </xf>
    <xf numFmtId="0" fontId="6" fillId="9" borderId="3"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protection locked="0"/>
    </xf>
    <xf numFmtId="0" fontId="11" fillId="2" borderId="13" xfId="0" applyFont="1" applyFill="1" applyBorder="1" applyAlignment="1" applyProtection="1">
      <alignment horizontal="left" vertical="top"/>
      <protection locked="0"/>
    </xf>
    <xf numFmtId="0" fontId="11" fillId="2" borderId="3" xfId="0" applyFon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wrapText="1"/>
      <protection locked="0"/>
    </xf>
    <xf numFmtId="0" fontId="0" fillId="0" borderId="3" xfId="0" applyBorder="1" applyAlignment="1">
      <alignment vertical="top" wrapText="1"/>
    </xf>
    <xf numFmtId="0" fontId="0" fillId="0" borderId="3" xfId="0" applyBorder="1" applyAlignment="1">
      <alignment horizontal="left" vertical="top"/>
    </xf>
    <xf numFmtId="0" fontId="0" fillId="0" borderId="3" xfId="0" applyBorder="1" applyAlignment="1">
      <alignment horizontal="left" vertical="top" wrapText="1"/>
    </xf>
    <xf numFmtId="0" fontId="0" fillId="8" borderId="13" xfId="0" applyFill="1" applyBorder="1" applyAlignment="1" applyProtection="1">
      <alignment horizontal="left" vertical="top" wrapText="1"/>
      <protection locked="0"/>
    </xf>
    <xf numFmtId="0" fontId="7" fillId="3" borderId="3" xfId="0" applyFont="1" applyFill="1" applyBorder="1" applyAlignment="1" applyProtection="1">
      <alignment horizontal="left" vertical="top"/>
      <protection locked="0"/>
    </xf>
    <xf numFmtId="0" fontId="6"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0" fillId="0" borderId="13" xfId="0" applyBorder="1" applyAlignment="1">
      <alignment horizontal="left" vertical="top"/>
    </xf>
    <xf numFmtId="167" fontId="0" fillId="2" borderId="3" xfId="0" applyNumberFormat="1" applyFill="1" applyBorder="1" applyAlignment="1" applyProtection="1">
      <alignment horizontal="center" vertical="center"/>
      <protection locked="0"/>
    </xf>
    <xf numFmtId="3" fontId="14" fillId="0" borderId="0" xfId="0" applyNumberFormat="1" applyFont="1" applyAlignment="1">
      <alignment wrapText="1"/>
    </xf>
    <xf numFmtId="0" fontId="0" fillId="3" borderId="15" xfId="0" applyFill="1" applyBorder="1" applyAlignment="1" applyProtection="1">
      <alignment horizontal="right" vertical="center"/>
      <protection locked="0"/>
    </xf>
    <xf numFmtId="0" fontId="7" fillId="3" borderId="16" xfId="0" applyFont="1" applyFill="1" applyBorder="1" applyAlignment="1" applyProtection="1">
      <alignment horizontal="right" vertical="center"/>
      <protection locked="0"/>
    </xf>
    <xf numFmtId="3" fontId="0" fillId="3" borderId="16" xfId="0" applyNumberFormat="1" applyFill="1" applyBorder="1" applyAlignment="1" applyProtection="1">
      <alignment horizontal="right" vertical="center"/>
      <protection locked="0"/>
    </xf>
    <xf numFmtId="2" fontId="0" fillId="3" borderId="16" xfId="0" applyNumberFormat="1" applyFill="1" applyBorder="1" applyAlignment="1" applyProtection="1">
      <alignment horizontal="right" vertical="center"/>
      <protection locked="0"/>
    </xf>
    <xf numFmtId="0" fontId="0" fillId="3" borderId="16" xfId="0" applyFill="1" applyBorder="1" applyAlignment="1" applyProtection="1">
      <alignment horizontal="right" vertical="center"/>
      <protection locked="0"/>
    </xf>
    <xf numFmtId="167" fontId="7" fillId="3" borderId="16" xfId="2" applyNumberFormat="1" applyFont="1" applyFill="1" applyBorder="1" applyAlignment="1" applyProtection="1">
      <alignment horizontal="right" vertical="center"/>
      <protection locked="0"/>
    </xf>
    <xf numFmtId="3" fontId="7" fillId="3" borderId="16" xfId="0" applyNumberFormat="1" applyFont="1" applyFill="1" applyBorder="1" applyAlignment="1" applyProtection="1">
      <alignment horizontal="right" vertical="center"/>
      <protection locked="0"/>
    </xf>
    <xf numFmtId="167" fontId="0" fillId="3" borderId="16" xfId="0" applyNumberFormat="1" applyFill="1" applyBorder="1" applyAlignment="1" applyProtection="1">
      <alignment horizontal="right" vertical="center"/>
      <protection locked="0"/>
    </xf>
    <xf numFmtId="9" fontId="0" fillId="3" borderId="16" xfId="0" applyNumberFormat="1" applyFill="1" applyBorder="1" applyAlignment="1" applyProtection="1">
      <alignment horizontal="right" vertical="center" wrapText="1"/>
      <protection locked="0"/>
    </xf>
    <xf numFmtId="169" fontId="0" fillId="3" borderId="16" xfId="0" applyNumberFormat="1" applyFill="1" applyBorder="1" applyAlignment="1" applyProtection="1">
      <alignment horizontal="right" vertical="center" wrapText="1"/>
      <protection locked="0"/>
    </xf>
    <xf numFmtId="1" fontId="0" fillId="3" borderId="16" xfId="0" applyNumberFormat="1" applyFill="1" applyBorder="1" applyAlignment="1" applyProtection="1">
      <alignment horizontal="right" vertical="center"/>
      <protection locked="0"/>
    </xf>
    <xf numFmtId="167" fontId="0" fillId="3" borderId="16" xfId="2" applyNumberFormat="1" applyFont="1" applyFill="1" applyBorder="1" applyAlignment="1" applyProtection="1">
      <alignment horizontal="right" vertical="center" wrapText="1"/>
      <protection locked="0"/>
    </xf>
    <xf numFmtId="167" fontId="0" fillId="3" borderId="16" xfId="0" applyNumberFormat="1" applyFill="1" applyBorder="1" applyAlignment="1" applyProtection="1">
      <alignment horizontal="right" vertical="center" wrapText="1"/>
      <protection locked="0"/>
    </xf>
    <xf numFmtId="0" fontId="1" fillId="2" borderId="1" xfId="0" applyFont="1" applyFill="1" applyBorder="1" applyAlignment="1">
      <alignment horizontal="right" vertical="top"/>
    </xf>
    <xf numFmtId="0" fontId="0" fillId="3" borderId="15" xfId="0" applyFill="1" applyBorder="1" applyAlignment="1" applyProtection="1">
      <alignment horizontal="right" vertical="center" wrapText="1"/>
      <protection locked="0"/>
    </xf>
    <xf numFmtId="2" fontId="0" fillId="3" borderId="15" xfId="0" applyNumberFormat="1" applyFill="1" applyBorder="1" applyAlignment="1" applyProtection="1">
      <alignment horizontal="right" vertical="center"/>
      <protection locked="0"/>
    </xf>
    <xf numFmtId="0" fontId="0" fillId="3" borderId="16" xfId="0" applyFill="1" applyBorder="1" applyAlignment="1" applyProtection="1">
      <alignment horizontal="right" vertical="center" wrapText="1"/>
      <protection locked="0"/>
    </xf>
    <xf numFmtId="3" fontId="0" fillId="3" borderId="16" xfId="0" applyNumberFormat="1" applyFill="1" applyBorder="1" applyAlignment="1" applyProtection="1">
      <alignment horizontal="right" vertical="center" wrapText="1"/>
      <protection locked="0"/>
    </xf>
    <xf numFmtId="167" fontId="7" fillId="3" borderId="16" xfId="0" applyNumberFormat="1" applyFont="1" applyFill="1" applyBorder="1" applyAlignment="1" applyProtection="1">
      <alignment horizontal="right" vertical="center" wrapText="1"/>
      <protection locked="0"/>
    </xf>
    <xf numFmtId="2" fontId="0" fillId="3" borderId="16" xfId="0" applyNumberFormat="1" applyFill="1" applyBorder="1" applyAlignment="1" applyProtection="1">
      <alignment horizontal="right" vertical="center" wrapText="1"/>
      <protection locked="0"/>
    </xf>
    <xf numFmtId="2" fontId="7" fillId="3" borderId="16" xfId="0" applyNumberFormat="1" applyFont="1" applyFill="1" applyBorder="1" applyAlignment="1" applyProtection="1">
      <alignment horizontal="right" vertical="center"/>
      <protection locked="0"/>
    </xf>
    <xf numFmtId="3" fontId="7" fillId="3" borderId="16" xfId="0" applyNumberFormat="1" applyFont="1" applyFill="1" applyBorder="1" applyAlignment="1" applyProtection="1">
      <alignment horizontal="right" vertical="center" wrapText="1"/>
      <protection locked="0"/>
    </xf>
    <xf numFmtId="167" fontId="7" fillId="3" borderId="16" xfId="2" applyNumberFormat="1" applyFont="1" applyFill="1" applyBorder="1" applyAlignment="1" applyProtection="1">
      <alignment horizontal="right" vertical="center" wrapText="1"/>
      <protection locked="0"/>
    </xf>
    <xf numFmtId="1" fontId="0" fillId="3" borderId="16" xfId="0" applyNumberFormat="1" applyFill="1" applyBorder="1" applyAlignment="1" applyProtection="1">
      <alignment horizontal="right" vertical="center" wrapText="1"/>
      <protection locked="0"/>
    </xf>
    <xf numFmtId="9" fontId="0" fillId="3" borderId="16" xfId="0" applyNumberFormat="1" applyFill="1" applyBorder="1" applyAlignment="1" applyProtection="1">
      <alignment horizontal="right" vertical="center"/>
      <protection locked="0"/>
    </xf>
    <xf numFmtId="0" fontId="7" fillId="3" borderId="16" xfId="0" applyFont="1" applyFill="1" applyBorder="1" applyAlignment="1" applyProtection="1">
      <alignment horizontal="right" vertical="center" wrapText="1"/>
      <protection locked="0"/>
    </xf>
    <xf numFmtId="169" fontId="0" fillId="3" borderId="16" xfId="0" applyNumberFormat="1" applyFill="1" applyBorder="1" applyAlignment="1" applyProtection="1">
      <alignment horizontal="right" vertical="center"/>
      <protection locked="0"/>
    </xf>
    <xf numFmtId="1" fontId="0" fillId="3" borderId="16" xfId="2" applyNumberFormat="1" applyFont="1" applyFill="1" applyBorder="1" applyAlignment="1" applyProtection="1">
      <alignment horizontal="right" vertical="center" wrapText="1"/>
      <protection locked="0"/>
    </xf>
    <xf numFmtId="0" fontId="0" fillId="2" borderId="0" xfId="0" applyFill="1" applyAlignment="1">
      <alignment horizontal="right" vertical="center"/>
    </xf>
    <xf numFmtId="165" fontId="0" fillId="2" borderId="0" xfId="0" applyNumberFormat="1" applyFill="1" applyAlignment="1">
      <alignment horizontal="right" vertical="center"/>
    </xf>
    <xf numFmtId="0" fontId="1" fillId="2" borderId="1" xfId="0" applyFont="1" applyFill="1" applyBorder="1" applyAlignment="1">
      <alignment horizontal="right" vertical="center"/>
    </xf>
    <xf numFmtId="0" fontId="6" fillId="3" borderId="3" xfId="0" applyFont="1" applyFill="1" applyBorder="1" applyAlignment="1" applyProtection="1">
      <alignment horizontal="left" vertical="top"/>
      <protection locked="0"/>
    </xf>
    <xf numFmtId="0" fontId="0" fillId="2" borderId="0" xfId="0" applyFill="1" applyAlignment="1">
      <alignment horizontal="right" vertical="top"/>
    </xf>
    <xf numFmtId="165" fontId="0" fillId="2" borderId="0" xfId="0" applyNumberFormat="1" applyFill="1" applyAlignment="1">
      <alignment horizontal="right" vertical="top"/>
    </xf>
    <xf numFmtId="0" fontId="1" fillId="2" borderId="14" xfId="0" applyFont="1" applyFill="1" applyBorder="1" applyAlignment="1">
      <alignment horizontal="right" vertical="top"/>
    </xf>
    <xf numFmtId="43" fontId="7" fillId="3" borderId="3" xfId="0" applyNumberFormat="1" applyFont="1" applyFill="1" applyBorder="1" applyAlignment="1" applyProtection="1">
      <alignment horizontal="right" vertical="top" wrapText="1"/>
      <protection locked="0"/>
    </xf>
    <xf numFmtId="1" fontId="0" fillId="3" borderId="3" xfId="0" applyNumberFormat="1" applyFill="1" applyBorder="1" applyAlignment="1" applyProtection="1">
      <alignment horizontal="left" vertical="top" wrapText="1"/>
      <protection locked="0"/>
    </xf>
    <xf numFmtId="0" fontId="6" fillId="8" borderId="3" xfId="0" applyFont="1" applyFill="1" applyBorder="1" applyAlignment="1" applyProtection="1">
      <alignment horizontal="left" vertical="top"/>
      <protection locked="0"/>
    </xf>
    <xf numFmtId="168" fontId="7" fillId="3" borderId="3" xfId="0" applyNumberFormat="1" applyFont="1" applyFill="1" applyBorder="1" applyAlignment="1" applyProtection="1">
      <alignment horizontal="left" vertical="top"/>
      <protection locked="0"/>
    </xf>
    <xf numFmtId="0" fontId="7" fillId="8" borderId="3" xfId="0" applyFont="1" applyFill="1" applyBorder="1" applyAlignment="1" applyProtection="1">
      <alignment horizontal="left" vertical="top" wrapText="1"/>
      <protection locked="0"/>
    </xf>
    <xf numFmtId="0" fontId="7" fillId="3" borderId="13" xfId="0" applyFont="1" applyFill="1" applyBorder="1" applyAlignment="1" applyProtection="1">
      <alignment horizontal="left" vertical="top" wrapText="1"/>
      <protection locked="0"/>
    </xf>
    <xf numFmtId="168" fontId="7" fillId="3" borderId="13" xfId="0" applyNumberFormat="1" applyFont="1" applyFill="1" applyBorder="1" applyAlignment="1" applyProtection="1">
      <alignment horizontal="left" vertical="top"/>
      <protection locked="0"/>
    </xf>
    <xf numFmtId="0" fontId="7" fillId="0" borderId="3" xfId="0" applyFont="1" applyBorder="1" applyAlignment="1">
      <alignment vertical="top" wrapText="1"/>
    </xf>
    <xf numFmtId="0" fontId="7" fillId="0" borderId="3" xfId="0" applyFont="1" applyBorder="1" applyAlignment="1">
      <alignment horizontal="left" vertical="top"/>
    </xf>
    <xf numFmtId="0" fontId="7" fillId="0" borderId="3" xfId="0" applyFont="1" applyBorder="1" applyAlignment="1">
      <alignment horizontal="left" vertical="top" wrapText="1"/>
    </xf>
    <xf numFmtId="0" fontId="7" fillId="8" borderId="13" xfId="0" applyFont="1" applyFill="1" applyBorder="1" applyAlignment="1" applyProtection="1">
      <alignment horizontal="left" vertical="top" wrapText="1"/>
      <protection locked="0"/>
    </xf>
    <xf numFmtId="0" fontId="7" fillId="3" borderId="3" xfId="0" applyFont="1" applyFill="1" applyBorder="1" applyAlignment="1">
      <alignment horizontal="left" vertical="top"/>
    </xf>
    <xf numFmtId="0" fontId="7" fillId="2" borderId="3" xfId="0" applyFont="1" applyFill="1" applyBorder="1" applyAlignment="1" applyProtection="1">
      <alignment horizontal="left" vertical="top"/>
      <protection locked="0"/>
    </xf>
    <xf numFmtId="0" fontId="7" fillId="2" borderId="0" xfId="0" applyFont="1" applyFill="1"/>
    <xf numFmtId="168" fontId="7" fillId="3" borderId="2" xfId="0" applyNumberFormat="1" applyFont="1" applyFill="1" applyBorder="1" applyAlignment="1" applyProtection="1">
      <alignment horizontal="left" vertical="top"/>
      <protection locked="0"/>
    </xf>
    <xf numFmtId="0" fontId="6" fillId="3" borderId="2" xfId="0" applyFont="1" applyFill="1" applyBorder="1" applyAlignment="1" applyProtection="1">
      <alignment horizontal="left" vertical="top" wrapText="1"/>
      <protection locked="0"/>
    </xf>
    <xf numFmtId="0" fontId="6" fillId="7" borderId="0" xfId="0" applyFont="1" applyFill="1" applyAlignment="1" applyProtection="1">
      <alignment horizontal="left" vertical="top" wrapText="1"/>
      <protection locked="0"/>
    </xf>
    <xf numFmtId="0" fontId="6" fillId="3" borderId="2" xfId="0" applyFont="1" applyFill="1" applyBorder="1" applyAlignment="1" applyProtection="1">
      <alignment horizontal="left" vertical="top"/>
      <protection locked="0"/>
    </xf>
    <xf numFmtId="0" fontId="6" fillId="7" borderId="0" xfId="0" applyFont="1" applyFill="1" applyAlignment="1" applyProtection="1">
      <alignment horizontal="left" vertical="top"/>
      <protection locked="0"/>
    </xf>
    <xf numFmtId="2" fontId="7" fillId="3" borderId="3" xfId="0" applyNumberFormat="1" applyFont="1" applyFill="1" applyBorder="1" applyAlignment="1" applyProtection="1">
      <alignment horizontal="left" vertical="top"/>
      <protection locked="0"/>
    </xf>
    <xf numFmtId="0" fontId="0" fillId="2" borderId="0" xfId="0" applyFill="1" applyAlignment="1">
      <alignment horizontal="left" vertical="top"/>
    </xf>
    <xf numFmtId="1" fontId="0" fillId="3" borderId="15" xfId="0" applyNumberFormat="1" applyFill="1" applyBorder="1" applyAlignment="1" applyProtection="1">
      <alignment horizontal="right" vertical="center"/>
      <protection locked="0"/>
    </xf>
    <xf numFmtId="0" fontId="7" fillId="3" borderId="2" xfId="0" applyFont="1" applyFill="1" applyBorder="1" applyAlignment="1" applyProtection="1">
      <alignment horizontal="left" vertical="top"/>
      <protection locked="0"/>
    </xf>
    <xf numFmtId="0" fontId="7" fillId="8" borderId="3" xfId="0" applyFont="1" applyFill="1" applyBorder="1" applyAlignment="1" applyProtection="1">
      <alignment horizontal="left" vertical="top"/>
      <protection locked="0"/>
    </xf>
    <xf numFmtId="0" fontId="0" fillId="2" borderId="0" xfId="0" applyFill="1" applyAlignment="1">
      <alignment horizontal="left" vertical="top"/>
    </xf>
  </cellXfs>
  <cellStyles count="7">
    <cellStyle name="Comma" xfId="2" builtinId="3"/>
    <cellStyle name="Normal" xfId="0" builtinId="0"/>
    <cellStyle name="Normal 2" xfId="3" xr:uid="{AB2F979F-18E9-4B35-B5D0-E58FD06DF1BB}"/>
    <cellStyle name="Normal 5" xfId="1" xr:uid="{44901C1E-E1A5-402C-83AA-434CF17166C2}"/>
    <cellStyle name="SAPDataCell" xfId="6" xr:uid="{CD94A819-C833-44EF-A7ED-569EA45D70B1}"/>
    <cellStyle name="SAPDataTotalCell" xfId="4" xr:uid="{CE46E0EA-C59D-4267-B457-27D8289ECC48}"/>
    <cellStyle name="SAPMemberCell" xfId="5" xr:uid="{41CB8B22-8C12-411C-AAE4-56F926C7A73A}"/>
  </cellStyles>
  <dxfs count="0"/>
  <tableStyles count="1" defaultTableStyle="TableStyleMedium2" defaultPivotStyle="PivotStyleLight16">
    <tableStyle name="Invisible" pivot="0" table="0" count="0" xr9:uid="{9AFA38DC-C5D7-430D-B12F-CD856D2CC682}"/>
  </tableStyles>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427491</xdr:colOff>
      <xdr:row>5</xdr:row>
      <xdr:rowOff>8441</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aagas\AppData\Local\Microsoft\Windows\INetCache\Content.Outlook\FY0QXE3Y\20200105%20Update%20Attachment%202.3%20to%20WSD-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 val="Table 7.1 (feb filing)"/>
    </sheetNames>
    <sheetDataSet>
      <sheetData sheetId="0">
        <row r="20">
          <cell r="D20" t="str">
            <v>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3" dT="2021-08-03T21:36:43.77" personId="{00000000-0000-0000-0000-000000000000}" id="{1EB5F02E-C446-4510-AE57-B3778174BC9A}">
    <text xml:space="preserve">Corrected to 1 for future submissions starting from 2021 Q3.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codeName="Sheet1">
    <pageSetUpPr fitToPage="1"/>
  </sheetPr>
  <dimension ref="B1:O24"/>
  <sheetViews>
    <sheetView showGridLines="0" topLeftCell="A2" zoomScale="90" zoomScaleNormal="90" zoomScalePageLayoutView="90" workbookViewId="0">
      <selection activeCell="D31" sqref="D31"/>
    </sheetView>
  </sheetViews>
  <sheetFormatPr defaultColWidth="8.7109375" defaultRowHeight="15"/>
  <cols>
    <col min="1" max="1" width="8.7109375" style="7"/>
    <col min="2" max="2" width="4.7109375" style="7" customWidth="1"/>
    <col min="3" max="3" width="33.7109375" style="7" customWidth="1"/>
    <col min="4" max="4" width="53.7109375" style="7" customWidth="1"/>
    <col min="5" max="5" width="47.7109375" style="7" customWidth="1"/>
    <col min="6" max="6" width="8.7109375" style="7"/>
    <col min="7" max="7" width="7.28515625" style="7" customWidth="1"/>
    <col min="8" max="8" width="41" style="7" customWidth="1"/>
    <col min="9" max="9" width="8.7109375" style="7"/>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5" width="8.7109375" style="7" hidden="1" customWidth="1"/>
    <col min="16" max="16384" width="8.7109375" style="7"/>
  </cols>
  <sheetData>
    <row r="1" spans="2:15" hidden="1">
      <c r="C1" s="7" t="s">
        <v>0</v>
      </c>
      <c r="D1" s="7" t="s">
        <v>1</v>
      </c>
      <c r="E1" s="7" t="s">
        <v>2</v>
      </c>
    </row>
    <row r="2" spans="2:15" ht="48" customHeight="1"/>
    <row r="3" spans="2:15" ht="26.25">
      <c r="B3" s="47" t="s">
        <v>3</v>
      </c>
    </row>
    <row r="4" spans="2:15" ht="26.25">
      <c r="B4" s="47" t="s">
        <v>4</v>
      </c>
    </row>
    <row r="5" spans="2:15" ht="19.5" thickBot="1">
      <c r="B5" s="55" t="s">
        <v>5</v>
      </c>
    </row>
    <row r="6" spans="2:15" ht="15.75" thickBot="1">
      <c r="B6" s="29" t="s">
        <v>6</v>
      </c>
      <c r="C6" s="30"/>
      <c r="D6" s="30"/>
      <c r="E6" s="30"/>
      <c r="F6" s="30"/>
      <c r="G6" s="30"/>
      <c r="H6" s="31"/>
      <c r="J6" s="29" t="s">
        <v>7</v>
      </c>
      <c r="K6" s="30"/>
      <c r="L6" s="30"/>
      <c r="M6" s="30"/>
      <c r="N6" s="30"/>
      <c r="O6" s="31"/>
    </row>
    <row r="7" spans="2:15">
      <c r="B7" s="17">
        <v>1</v>
      </c>
      <c r="C7" s="24" t="s">
        <v>8</v>
      </c>
      <c r="D7" s="25"/>
      <c r="E7" s="25"/>
      <c r="F7" s="25"/>
      <c r="G7" s="25"/>
      <c r="H7" s="26"/>
      <c r="J7" s="45"/>
      <c r="O7" s="12"/>
    </row>
    <row r="8" spans="2:15">
      <c r="B8" s="18">
        <v>2</v>
      </c>
      <c r="C8" s="213" t="s">
        <v>9</v>
      </c>
      <c r="D8" s="19"/>
      <c r="E8" s="19"/>
      <c r="F8" s="19"/>
      <c r="G8" s="19"/>
      <c r="H8" s="20"/>
      <c r="J8" s="45"/>
      <c r="O8" s="12"/>
    </row>
    <row r="9" spans="2:15" ht="14.1" customHeight="1">
      <c r="B9" s="18">
        <v>3</v>
      </c>
      <c r="C9" s="213" t="s">
        <v>10</v>
      </c>
      <c r="D9" s="19"/>
      <c r="E9" s="19"/>
      <c r="F9" s="19"/>
      <c r="G9" s="19"/>
      <c r="H9" s="20"/>
      <c r="J9" s="45"/>
      <c r="K9" s="4" t="s">
        <v>11</v>
      </c>
      <c r="L9" s="4" t="s">
        <v>12</v>
      </c>
      <c r="M9" s="4" t="s">
        <v>13</v>
      </c>
      <c r="N9" s="4"/>
      <c r="O9" s="12"/>
    </row>
    <row r="10" spans="2:15" ht="14.1" customHeight="1">
      <c r="B10" s="18">
        <v>4</v>
      </c>
      <c r="C10" s="39" t="s">
        <v>14</v>
      </c>
      <c r="D10" s="39"/>
      <c r="E10" s="39"/>
      <c r="F10" s="39"/>
      <c r="G10" s="39"/>
      <c r="H10" s="56"/>
      <c r="J10" s="45"/>
      <c r="K10" s="32" t="s">
        <v>15</v>
      </c>
      <c r="L10" s="32" t="s">
        <v>16</v>
      </c>
      <c r="M10" s="32" t="s">
        <v>17</v>
      </c>
      <c r="N10" s="32" t="s">
        <v>18</v>
      </c>
      <c r="O10" s="12"/>
    </row>
    <row r="11" spans="2:15" ht="14.1" customHeight="1">
      <c r="B11" s="18">
        <v>5</v>
      </c>
      <c r="C11" s="40" t="s">
        <v>19</v>
      </c>
      <c r="D11" s="40"/>
      <c r="E11" s="40"/>
      <c r="F11" s="40"/>
      <c r="G11" s="40"/>
      <c r="H11" s="42"/>
      <c r="J11" s="45"/>
      <c r="K11" s="32" t="s">
        <v>20</v>
      </c>
      <c r="L11" s="32" t="s">
        <v>21</v>
      </c>
      <c r="M11" s="32"/>
      <c r="N11" s="32" t="s">
        <v>22</v>
      </c>
      <c r="O11" s="12"/>
    </row>
    <row r="12" spans="2:15" ht="14.1" customHeight="1">
      <c r="B12" s="18"/>
      <c r="C12" s="217" t="s">
        <v>23</v>
      </c>
      <c r="D12" s="217"/>
      <c r="E12" s="217"/>
      <c r="F12" s="19"/>
      <c r="G12" s="19"/>
      <c r="H12" s="20"/>
      <c r="J12" s="45"/>
      <c r="K12" s="32" t="s">
        <v>24</v>
      </c>
      <c r="L12" s="32" t="s">
        <v>25</v>
      </c>
      <c r="M12" s="32"/>
      <c r="N12" s="32" t="s">
        <v>26</v>
      </c>
      <c r="O12" s="12"/>
    </row>
    <row r="13" spans="2:15" ht="14.1" customHeight="1">
      <c r="B13" s="18">
        <v>6</v>
      </c>
      <c r="C13" s="213" t="s">
        <v>27</v>
      </c>
      <c r="D13" s="19"/>
      <c r="E13" s="19"/>
      <c r="F13" s="19"/>
      <c r="G13" s="19"/>
      <c r="H13" s="20"/>
      <c r="J13" s="45"/>
      <c r="K13" s="32" t="s">
        <v>28</v>
      </c>
      <c r="L13" s="32" t="s">
        <v>29</v>
      </c>
      <c r="M13" s="32"/>
      <c r="N13" s="32" t="s">
        <v>30</v>
      </c>
      <c r="O13" s="12"/>
    </row>
    <row r="14" spans="2:15" ht="14.1" customHeight="1">
      <c r="B14" s="18">
        <v>7</v>
      </c>
      <c r="C14" s="213" t="s">
        <v>31</v>
      </c>
      <c r="D14" s="19"/>
      <c r="E14" s="19"/>
      <c r="F14" s="19"/>
      <c r="G14" s="19"/>
      <c r="H14" s="20"/>
      <c r="J14" s="45"/>
      <c r="K14" s="32" t="s">
        <v>32</v>
      </c>
      <c r="L14" s="32" t="s">
        <v>33</v>
      </c>
      <c r="M14" s="32"/>
      <c r="N14" s="32" t="s">
        <v>34</v>
      </c>
      <c r="O14" s="12"/>
    </row>
    <row r="15" spans="2:15">
      <c r="B15" s="18"/>
      <c r="C15" s="213" t="s">
        <v>35</v>
      </c>
      <c r="D15" s="19"/>
      <c r="E15" s="19"/>
      <c r="F15" s="19"/>
      <c r="G15" s="19"/>
      <c r="H15" s="20"/>
      <c r="J15" s="45"/>
      <c r="K15" s="32"/>
      <c r="L15" s="32" t="s">
        <v>36</v>
      </c>
      <c r="M15" s="32"/>
      <c r="N15" s="32" t="s">
        <v>37</v>
      </c>
      <c r="O15" s="12"/>
    </row>
    <row r="16" spans="2:15" ht="30">
      <c r="B16" s="18">
        <v>8</v>
      </c>
      <c r="C16" s="213" t="s">
        <v>38</v>
      </c>
      <c r="D16" s="19"/>
      <c r="E16" s="19"/>
      <c r="F16" s="19"/>
      <c r="G16" s="19"/>
      <c r="H16" s="20"/>
      <c r="J16" s="45"/>
      <c r="K16" s="32"/>
      <c r="L16" s="32" t="s">
        <v>39</v>
      </c>
      <c r="M16" s="32" t="s">
        <v>40</v>
      </c>
      <c r="N16" s="32" t="s">
        <v>41</v>
      </c>
      <c r="O16" s="12"/>
    </row>
    <row r="17" spans="2:15" ht="15.75" thickBot="1">
      <c r="B17" s="21" t="s">
        <v>42</v>
      </c>
      <c r="C17" s="28" t="s">
        <v>43</v>
      </c>
      <c r="D17" s="22"/>
      <c r="E17" s="22"/>
      <c r="F17" s="22"/>
      <c r="G17" s="22"/>
      <c r="H17" s="23"/>
      <c r="J17" s="45"/>
      <c r="K17" s="32"/>
      <c r="L17" s="32" t="s">
        <v>44</v>
      </c>
      <c r="M17" s="32"/>
      <c r="N17" s="32"/>
      <c r="O17" s="12"/>
    </row>
    <row r="18" spans="2:15" ht="18" customHeight="1">
      <c r="J18" s="76"/>
      <c r="K18" s="32"/>
      <c r="L18" s="32" t="s">
        <v>45</v>
      </c>
      <c r="M18" s="32"/>
      <c r="N18" s="32"/>
      <c r="O18" s="12"/>
    </row>
    <row r="19" spans="2:15" ht="18" customHeight="1" thickBot="1">
      <c r="B19" s="43" t="s">
        <v>46</v>
      </c>
      <c r="J19" s="76"/>
      <c r="K19" s="32"/>
      <c r="L19" s="32" t="s">
        <v>47</v>
      </c>
      <c r="M19" s="32"/>
      <c r="N19" s="32"/>
      <c r="O19" s="80"/>
    </row>
    <row r="20" spans="2:15" ht="18" customHeight="1" thickBot="1">
      <c r="B20" s="48" t="s">
        <v>48</v>
      </c>
      <c r="C20" s="52"/>
      <c r="D20" s="75" t="s">
        <v>49</v>
      </c>
      <c r="E20" s="43"/>
      <c r="J20" s="77"/>
      <c r="K20" s="78"/>
      <c r="L20" s="78"/>
      <c r="M20" s="78"/>
      <c r="N20" s="78"/>
      <c r="O20" s="79"/>
    </row>
    <row r="21" spans="2:15">
      <c r="B21" s="49" t="s">
        <v>50</v>
      </c>
      <c r="D21" s="57">
        <v>2020</v>
      </c>
      <c r="E21" s="51"/>
      <c r="J21"/>
      <c r="K21"/>
      <c r="L21"/>
      <c r="M21"/>
      <c r="N21"/>
      <c r="O21"/>
    </row>
    <row r="22" spans="2:15">
      <c r="B22" s="49" t="s">
        <v>51</v>
      </c>
      <c r="D22" s="57">
        <v>2021</v>
      </c>
      <c r="J22"/>
      <c r="K22"/>
      <c r="L22"/>
      <c r="M22"/>
      <c r="N22"/>
      <c r="O22"/>
    </row>
    <row r="23" spans="2:15">
      <c r="B23" s="49" t="s">
        <v>52</v>
      </c>
      <c r="D23" s="58" t="s">
        <v>53</v>
      </c>
    </row>
    <row r="24" spans="2:15" ht="15.75" thickBot="1">
      <c r="B24" s="50" t="s">
        <v>54</v>
      </c>
      <c r="C24" s="46"/>
      <c r="D24" s="59">
        <v>44319</v>
      </c>
    </row>
  </sheetData>
  <mergeCells count="1">
    <mergeCell ref="C12:E12"/>
  </mergeCells>
  <pageMargins left="0.45" right="0.45" top="0.5" bottom="0.5" header="0.3" footer="0.3"/>
  <pageSetup paperSize="5" scale="77" fitToHeight="0"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codeName="Sheet2">
    <pageSetUpPr fitToPage="1"/>
  </sheetPr>
  <dimension ref="B1:W63"/>
  <sheetViews>
    <sheetView zoomScale="70" zoomScaleNormal="70" zoomScaleSheetLayoutView="25" zoomScalePageLayoutView="60" workbookViewId="0">
      <selection activeCell="K19" sqref="K19"/>
    </sheetView>
  </sheetViews>
  <sheetFormatPr defaultColWidth="0" defaultRowHeight="15" outlineLevelCol="1"/>
  <cols>
    <col min="1" max="1" width="5.5703125" style="7" customWidth="1"/>
    <col min="2" max="2" width="21.140625" style="1" customWidth="1"/>
    <col min="3" max="3" width="11.28515625" style="7" bestFit="1" customWidth="1"/>
    <col min="4" max="4" width="105.140625" style="7" customWidth="1"/>
    <col min="5" max="8" width="10.140625" style="7" bestFit="1" customWidth="1"/>
    <col min="9" max="9" width="10.28515625" style="7" customWidth="1"/>
    <col min="10" max="13" width="9.28515625" style="7" customWidth="1"/>
    <col min="14" max="21" width="9.28515625" style="7" customWidth="1" outlineLevel="1"/>
    <col min="22" max="22" width="73" style="1" customWidth="1"/>
    <col min="23" max="23" width="74.42578125" style="7" customWidth="1"/>
    <col min="24" max="16384" width="0" style="7" hidden="1"/>
  </cols>
  <sheetData>
    <row r="1" spans="2:23" ht="15.75" thickBot="1"/>
    <row r="2" spans="2:23">
      <c r="B2" s="13" t="s">
        <v>48</v>
      </c>
      <c r="C2" s="16" t="str">
        <f>IF('Quarterly Submission Guide'!$D$20 = "", "",'Quarterly Submission Guide'!$D$20)</f>
        <v>SDG&amp;E</v>
      </c>
      <c r="D2" s="43" t="s">
        <v>55</v>
      </c>
    </row>
    <row r="3" spans="2:23">
      <c r="B3" s="14" t="s">
        <v>56</v>
      </c>
      <c r="C3" s="12">
        <v>1</v>
      </c>
      <c r="D3" s="51" t="s">
        <v>57</v>
      </c>
    </row>
    <row r="4" spans="2:23" ht="15.75" thickBot="1">
      <c r="B4" s="15" t="s">
        <v>54</v>
      </c>
      <c r="C4" s="27">
        <v>44501</v>
      </c>
    </row>
    <row r="5" spans="2:23">
      <c r="M5" s="53"/>
      <c r="N5" s="53" t="s">
        <v>58</v>
      </c>
    </row>
    <row r="6" spans="2:23" ht="18" customHeight="1">
      <c r="B6" s="2" t="s">
        <v>59</v>
      </c>
      <c r="C6" s="213"/>
      <c r="D6" s="213"/>
      <c r="E6" s="213"/>
      <c r="F6" s="213"/>
      <c r="G6" s="213"/>
      <c r="H6" s="213"/>
      <c r="I6" s="213"/>
      <c r="J6" s="3">
        <v>1</v>
      </c>
      <c r="K6" s="3">
        <v>2</v>
      </c>
      <c r="L6" s="3">
        <v>3</v>
      </c>
      <c r="M6" s="3">
        <v>4</v>
      </c>
      <c r="N6" s="3">
        <v>1</v>
      </c>
      <c r="O6" s="3">
        <v>2</v>
      </c>
      <c r="P6" s="3">
        <v>3</v>
      </c>
      <c r="Q6" s="3">
        <v>4</v>
      </c>
      <c r="R6" s="3">
        <v>1</v>
      </c>
      <c r="S6" s="3">
        <v>2</v>
      </c>
      <c r="T6" s="3">
        <v>3</v>
      </c>
      <c r="U6" s="3">
        <v>4</v>
      </c>
      <c r="V6" s="6"/>
      <c r="W6" s="213"/>
    </row>
    <row r="7" spans="2:23">
      <c r="B7" s="4" t="s">
        <v>60</v>
      </c>
      <c r="C7" s="5" t="s">
        <v>61</v>
      </c>
      <c r="D7" s="5" t="s">
        <v>62</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ht="22.5" customHeight="1">
      <c r="B8" s="10" t="s">
        <v>65</v>
      </c>
      <c r="C8" s="8" t="s">
        <v>66</v>
      </c>
      <c r="D8" s="10" t="s">
        <v>67</v>
      </c>
      <c r="E8" s="105">
        <v>3443</v>
      </c>
      <c r="F8" s="105">
        <v>3443</v>
      </c>
      <c r="G8" s="105">
        <v>3443</v>
      </c>
      <c r="H8" s="105">
        <v>3443</v>
      </c>
      <c r="I8" s="105">
        <v>3443</v>
      </c>
      <c r="J8" s="105">
        <v>1295</v>
      </c>
      <c r="K8" s="105">
        <v>1246</v>
      </c>
      <c r="L8" s="105">
        <v>800</v>
      </c>
      <c r="M8" s="105">
        <v>102</v>
      </c>
      <c r="N8" s="105">
        <v>973</v>
      </c>
      <c r="O8" s="105">
        <v>1040</v>
      </c>
      <c r="P8" s="105">
        <v>821</v>
      </c>
      <c r="Q8" s="64"/>
      <c r="R8" s="64"/>
      <c r="S8" s="64"/>
      <c r="T8" s="64"/>
      <c r="U8" s="64"/>
      <c r="V8" s="10" t="s">
        <v>68</v>
      </c>
      <c r="W8" s="64"/>
    </row>
    <row r="9" spans="2:23">
      <c r="B9" s="32"/>
      <c r="C9" s="33" t="s">
        <v>69</v>
      </c>
      <c r="D9" s="32" t="s">
        <v>70</v>
      </c>
      <c r="E9" s="105">
        <v>756</v>
      </c>
      <c r="F9" s="105">
        <v>880</v>
      </c>
      <c r="G9" s="105">
        <v>692</v>
      </c>
      <c r="H9" s="105">
        <v>510</v>
      </c>
      <c r="I9" s="105">
        <v>680</v>
      </c>
      <c r="J9" s="105">
        <v>361</v>
      </c>
      <c r="K9" s="105">
        <v>289</v>
      </c>
      <c r="L9" s="105">
        <v>90</v>
      </c>
      <c r="M9" s="105">
        <v>20</v>
      </c>
      <c r="N9" s="105">
        <v>813</v>
      </c>
      <c r="O9" s="105">
        <v>222</v>
      </c>
      <c r="P9" s="105">
        <v>137</v>
      </c>
      <c r="Q9" s="66"/>
      <c r="R9" s="66"/>
      <c r="S9" s="66"/>
      <c r="T9" s="66"/>
      <c r="U9" s="66"/>
      <c r="V9" s="32" t="s">
        <v>68</v>
      </c>
      <c r="W9" s="66"/>
    </row>
    <row r="10" spans="2:23" ht="18" customHeight="1">
      <c r="B10" s="32"/>
      <c r="C10" s="33" t="s">
        <v>71</v>
      </c>
      <c r="D10" s="32" t="s">
        <v>72</v>
      </c>
      <c r="E10" s="105">
        <v>766</v>
      </c>
      <c r="F10" s="105">
        <v>542</v>
      </c>
      <c r="G10" s="105">
        <v>644</v>
      </c>
      <c r="H10" s="105">
        <v>948</v>
      </c>
      <c r="I10" s="105">
        <v>261</v>
      </c>
      <c r="J10" s="105">
        <v>490</v>
      </c>
      <c r="K10" s="105">
        <v>0</v>
      </c>
      <c r="L10" s="105">
        <v>0</v>
      </c>
      <c r="M10" s="105">
        <v>0</v>
      </c>
      <c r="N10" s="105">
        <v>143</v>
      </c>
      <c r="O10" s="105">
        <v>56</v>
      </c>
      <c r="P10" s="105">
        <v>31</v>
      </c>
      <c r="Q10" s="66"/>
      <c r="R10" s="66"/>
      <c r="S10" s="66"/>
      <c r="T10" s="66"/>
      <c r="U10" s="66"/>
      <c r="V10" s="32" t="s">
        <v>68</v>
      </c>
      <c r="W10" s="66"/>
    </row>
    <row r="11" spans="2:23">
      <c r="B11" s="32"/>
      <c r="C11" s="155" t="s">
        <v>73</v>
      </c>
      <c r="D11" s="32" t="s">
        <v>74</v>
      </c>
      <c r="E11" s="105">
        <v>15</v>
      </c>
      <c r="F11" s="105">
        <v>3</v>
      </c>
      <c r="G11" s="105">
        <v>4</v>
      </c>
      <c r="H11" s="105">
        <v>8</v>
      </c>
      <c r="I11" s="105">
        <v>8</v>
      </c>
      <c r="J11" s="105">
        <v>1</v>
      </c>
      <c r="K11" s="105">
        <v>4</v>
      </c>
      <c r="L11" s="105">
        <v>1</v>
      </c>
      <c r="M11" s="105">
        <v>0</v>
      </c>
      <c r="N11" s="105">
        <v>0</v>
      </c>
      <c r="O11" s="105">
        <v>0</v>
      </c>
      <c r="P11" s="105">
        <v>3</v>
      </c>
      <c r="Q11" s="66"/>
      <c r="R11" s="66"/>
      <c r="S11" s="66"/>
      <c r="T11" s="66"/>
      <c r="U11" s="66"/>
      <c r="V11" s="32" t="s">
        <v>75</v>
      </c>
      <c r="W11" s="66"/>
    </row>
    <row r="12" spans="2:23">
      <c r="B12" s="32"/>
      <c r="C12" s="155" t="s">
        <v>76</v>
      </c>
      <c r="D12" s="86" t="s">
        <v>77</v>
      </c>
      <c r="E12" s="105">
        <v>235</v>
      </c>
      <c r="F12" s="105">
        <v>192</v>
      </c>
      <c r="G12" s="105">
        <v>11</v>
      </c>
      <c r="H12" s="105">
        <v>67</v>
      </c>
      <c r="I12" s="105">
        <v>8</v>
      </c>
      <c r="J12" s="105">
        <v>8</v>
      </c>
      <c r="K12" s="105">
        <v>9</v>
      </c>
      <c r="L12" s="105">
        <v>2</v>
      </c>
      <c r="M12" s="105">
        <v>0</v>
      </c>
      <c r="N12" s="105">
        <v>1</v>
      </c>
      <c r="O12" s="105">
        <v>1</v>
      </c>
      <c r="P12" s="105">
        <v>4</v>
      </c>
      <c r="Q12" s="66"/>
      <c r="R12" s="66"/>
      <c r="S12" s="66"/>
      <c r="T12" s="66"/>
      <c r="U12" s="66"/>
      <c r="V12" s="32" t="s">
        <v>75</v>
      </c>
      <c r="W12" s="66"/>
    </row>
    <row r="13" spans="2:23">
      <c r="B13" s="32"/>
      <c r="C13" s="155" t="s">
        <v>78</v>
      </c>
      <c r="D13" s="32" t="s">
        <v>79</v>
      </c>
      <c r="E13" s="105">
        <v>11</v>
      </c>
      <c r="F13" s="105">
        <v>5</v>
      </c>
      <c r="G13" s="105">
        <v>34</v>
      </c>
      <c r="H13" s="105">
        <v>10</v>
      </c>
      <c r="I13" s="105">
        <v>13</v>
      </c>
      <c r="J13" s="105">
        <v>2</v>
      </c>
      <c r="K13" s="105">
        <v>1</v>
      </c>
      <c r="L13" s="105">
        <v>0</v>
      </c>
      <c r="M13" s="105">
        <v>0</v>
      </c>
      <c r="N13" s="105">
        <v>3</v>
      </c>
      <c r="O13" s="105">
        <v>1</v>
      </c>
      <c r="P13" s="105">
        <v>0</v>
      </c>
      <c r="Q13" s="66"/>
      <c r="R13" s="66"/>
      <c r="S13" s="66"/>
      <c r="T13" s="66"/>
      <c r="U13" s="66"/>
      <c r="V13" s="32" t="s">
        <v>75</v>
      </c>
      <c r="W13" s="66"/>
    </row>
    <row r="14" spans="2:23">
      <c r="B14" s="32"/>
      <c r="C14" s="155" t="s">
        <v>80</v>
      </c>
      <c r="D14" s="32" t="s">
        <v>81</v>
      </c>
      <c r="E14" s="105">
        <v>175</v>
      </c>
      <c r="F14" s="105">
        <v>212</v>
      </c>
      <c r="G14" s="105">
        <v>234</v>
      </c>
      <c r="H14" s="105">
        <v>171</v>
      </c>
      <c r="I14" s="105">
        <v>240</v>
      </c>
      <c r="J14" s="105">
        <v>71</v>
      </c>
      <c r="K14" s="105">
        <v>66</v>
      </c>
      <c r="L14" s="105">
        <v>51</v>
      </c>
      <c r="M14" s="105">
        <v>16</v>
      </c>
      <c r="N14" s="105">
        <v>67</v>
      </c>
      <c r="O14" s="105">
        <v>117</v>
      </c>
      <c r="P14" s="105">
        <v>51</v>
      </c>
      <c r="Q14" s="66"/>
      <c r="R14" s="66"/>
      <c r="S14" s="66"/>
      <c r="T14" s="66"/>
      <c r="U14" s="66"/>
      <c r="V14" s="32" t="s">
        <v>75</v>
      </c>
      <c r="W14" s="66"/>
    </row>
    <row r="15" spans="2:23">
      <c r="B15" s="32"/>
      <c r="C15" s="155" t="s">
        <v>82</v>
      </c>
      <c r="D15" s="86" t="s">
        <v>83</v>
      </c>
      <c r="E15" s="105">
        <v>1066</v>
      </c>
      <c r="F15" s="105">
        <v>952</v>
      </c>
      <c r="G15" s="105">
        <v>638</v>
      </c>
      <c r="H15" s="105">
        <v>737</v>
      </c>
      <c r="I15" s="105">
        <v>666</v>
      </c>
      <c r="J15" s="105">
        <v>654</v>
      </c>
      <c r="K15" s="105">
        <v>303</v>
      </c>
      <c r="L15" s="105">
        <v>81</v>
      </c>
      <c r="M15" s="105">
        <v>6</v>
      </c>
      <c r="N15" s="105">
        <v>512</v>
      </c>
      <c r="O15" s="105">
        <v>149</v>
      </c>
      <c r="P15" s="105">
        <v>20</v>
      </c>
      <c r="Q15" s="66"/>
      <c r="R15" s="66"/>
      <c r="S15" s="66"/>
      <c r="T15" s="66"/>
      <c r="U15" s="66"/>
      <c r="V15" s="32" t="s">
        <v>75</v>
      </c>
      <c r="W15" s="66"/>
    </row>
    <row r="16" spans="2:23">
      <c r="B16" s="32"/>
      <c r="C16" s="155" t="s">
        <v>84</v>
      </c>
      <c r="D16" s="32" t="s">
        <v>85</v>
      </c>
      <c r="E16" s="105">
        <v>73</v>
      </c>
      <c r="F16" s="105">
        <v>82</v>
      </c>
      <c r="G16" s="105">
        <v>313</v>
      </c>
      <c r="H16" s="105">
        <v>234</v>
      </c>
      <c r="I16" s="105">
        <v>255</v>
      </c>
      <c r="J16" s="105">
        <v>7</v>
      </c>
      <c r="K16" s="105">
        <v>25</v>
      </c>
      <c r="L16" s="105">
        <v>9</v>
      </c>
      <c r="M16" s="105">
        <v>23</v>
      </c>
      <c r="N16" s="105">
        <v>54</v>
      </c>
      <c r="O16" s="105">
        <v>34</v>
      </c>
      <c r="P16" s="105">
        <v>2</v>
      </c>
      <c r="Q16" s="66"/>
      <c r="R16" s="66"/>
      <c r="S16" s="66"/>
      <c r="T16" s="66"/>
      <c r="U16" s="66"/>
      <c r="V16" s="32" t="s">
        <v>75</v>
      </c>
      <c r="W16" s="66"/>
    </row>
    <row r="17" spans="2:23">
      <c r="B17" s="32"/>
      <c r="C17" s="33" t="s">
        <v>86</v>
      </c>
      <c r="D17" s="32" t="s">
        <v>87</v>
      </c>
      <c r="E17" s="105" t="s">
        <v>88</v>
      </c>
      <c r="F17" s="105" t="s">
        <v>88</v>
      </c>
      <c r="G17" s="105" t="s">
        <v>88</v>
      </c>
      <c r="H17" s="105" t="s">
        <v>88</v>
      </c>
      <c r="I17" s="105" t="s">
        <v>88</v>
      </c>
      <c r="J17" s="105" t="s">
        <v>88</v>
      </c>
      <c r="K17" s="105" t="s">
        <v>88</v>
      </c>
      <c r="L17" s="105" t="s">
        <v>88</v>
      </c>
      <c r="M17" s="105" t="s">
        <v>88</v>
      </c>
      <c r="N17" s="105" t="s">
        <v>88</v>
      </c>
      <c r="O17" s="105" t="s">
        <v>88</v>
      </c>
      <c r="P17" s="105" t="s">
        <v>88</v>
      </c>
      <c r="Q17" s="66"/>
      <c r="R17" s="66"/>
      <c r="S17" s="66"/>
      <c r="T17" s="66"/>
      <c r="U17" s="66"/>
      <c r="V17" s="32" t="s">
        <v>75</v>
      </c>
      <c r="W17" s="66"/>
    </row>
    <row r="18" spans="2:23">
      <c r="B18" s="32"/>
      <c r="C18" s="33" t="s">
        <v>89</v>
      </c>
      <c r="D18" s="32" t="s">
        <v>90</v>
      </c>
      <c r="E18" s="105" t="s">
        <v>88</v>
      </c>
      <c r="F18" s="105" t="s">
        <v>88</v>
      </c>
      <c r="G18" s="105" t="s">
        <v>88</v>
      </c>
      <c r="H18" s="105" t="s">
        <v>88</v>
      </c>
      <c r="I18" s="105" t="s">
        <v>88</v>
      </c>
      <c r="J18" s="105" t="s">
        <v>88</v>
      </c>
      <c r="K18" s="105" t="s">
        <v>88</v>
      </c>
      <c r="L18" s="105" t="s">
        <v>88</v>
      </c>
      <c r="M18" s="105" t="s">
        <v>88</v>
      </c>
      <c r="N18" s="105" t="s">
        <v>88</v>
      </c>
      <c r="O18" s="105" t="s">
        <v>88</v>
      </c>
      <c r="P18" s="105" t="s">
        <v>88</v>
      </c>
      <c r="Q18" s="66"/>
      <c r="R18" s="66"/>
      <c r="S18" s="66"/>
      <c r="T18" s="66"/>
      <c r="U18" s="66"/>
      <c r="V18" s="32" t="s">
        <v>75</v>
      </c>
      <c r="W18" s="66"/>
    </row>
    <row r="19" spans="2:23">
      <c r="B19" s="32"/>
      <c r="C19" s="33" t="s">
        <v>91</v>
      </c>
      <c r="D19" s="32" t="s">
        <v>92</v>
      </c>
      <c r="E19" s="105" t="s">
        <v>88</v>
      </c>
      <c r="F19" s="105" t="s">
        <v>88</v>
      </c>
      <c r="G19" s="105" t="s">
        <v>88</v>
      </c>
      <c r="H19" s="105" t="s">
        <v>88</v>
      </c>
      <c r="I19" s="105" t="s">
        <v>88</v>
      </c>
      <c r="J19" s="105" t="s">
        <v>88</v>
      </c>
      <c r="K19" s="105" t="s">
        <v>88</v>
      </c>
      <c r="L19" s="105" t="s">
        <v>88</v>
      </c>
      <c r="M19" s="105" t="s">
        <v>88</v>
      </c>
      <c r="N19" s="105" t="s">
        <v>88</v>
      </c>
      <c r="O19" s="105" t="s">
        <v>88</v>
      </c>
      <c r="P19" s="105" t="s">
        <v>88</v>
      </c>
      <c r="Q19" s="66"/>
      <c r="R19" s="66"/>
      <c r="S19" s="66"/>
      <c r="T19" s="66"/>
      <c r="U19" s="66"/>
      <c r="V19" s="32" t="s">
        <v>75</v>
      </c>
      <c r="W19" s="66"/>
    </row>
    <row r="20" spans="2:23" ht="21.75" customHeight="1">
      <c r="B20" s="32" t="s">
        <v>93</v>
      </c>
      <c r="C20" s="33" t="str">
        <f t="shared" ref="C20:C28" si="0">C8&amp;"ii."</f>
        <v>1.a.ii.</v>
      </c>
      <c r="D20" s="32" t="s">
        <v>94</v>
      </c>
      <c r="E20" s="105">
        <v>6445</v>
      </c>
      <c r="F20" s="105">
        <v>6445</v>
      </c>
      <c r="G20" s="105">
        <v>6445</v>
      </c>
      <c r="H20" s="105">
        <v>6445</v>
      </c>
      <c r="I20" s="105">
        <v>6445</v>
      </c>
      <c r="J20" s="105">
        <v>2242</v>
      </c>
      <c r="K20" s="105">
        <v>2188</v>
      </c>
      <c r="L20" s="105">
        <v>1564</v>
      </c>
      <c r="M20" s="105">
        <v>451</v>
      </c>
      <c r="N20" s="105">
        <v>1667</v>
      </c>
      <c r="O20" s="105">
        <v>1839</v>
      </c>
      <c r="P20" s="105">
        <v>1780</v>
      </c>
      <c r="Q20" s="66"/>
      <c r="R20" s="66"/>
      <c r="S20" s="66"/>
      <c r="T20" s="66"/>
      <c r="U20" s="66"/>
      <c r="V20" s="32" t="s">
        <v>68</v>
      </c>
      <c r="W20" s="66"/>
    </row>
    <row r="21" spans="2:23">
      <c r="B21" s="32"/>
      <c r="C21" s="33" t="str">
        <f t="shared" si="0"/>
        <v>1.b.ii.</v>
      </c>
      <c r="D21" s="32" t="s">
        <v>95</v>
      </c>
      <c r="E21" s="105">
        <v>756</v>
      </c>
      <c r="F21" s="105">
        <v>880</v>
      </c>
      <c r="G21" s="105">
        <v>692</v>
      </c>
      <c r="H21" s="105">
        <v>510</v>
      </c>
      <c r="I21" s="105">
        <v>680</v>
      </c>
      <c r="J21" s="105">
        <v>361</v>
      </c>
      <c r="K21" s="105">
        <v>289</v>
      </c>
      <c r="L21" s="105">
        <v>90</v>
      </c>
      <c r="M21" s="105">
        <v>20</v>
      </c>
      <c r="N21" s="105">
        <v>912</v>
      </c>
      <c r="O21" s="105">
        <v>336</v>
      </c>
      <c r="P21" s="105">
        <v>287</v>
      </c>
      <c r="Q21" s="66"/>
      <c r="R21" s="66"/>
      <c r="S21" s="66"/>
      <c r="T21" s="66"/>
      <c r="U21" s="66"/>
      <c r="V21" s="32" t="s">
        <v>68</v>
      </c>
      <c r="W21" s="66"/>
    </row>
    <row r="22" spans="2:23" ht="16.5" customHeight="1">
      <c r="B22" s="32"/>
      <c r="C22" s="33" t="str">
        <f t="shared" si="0"/>
        <v>1.c.ii.</v>
      </c>
      <c r="D22" s="86" t="s">
        <v>96</v>
      </c>
      <c r="E22" s="105">
        <v>766</v>
      </c>
      <c r="F22" s="105">
        <v>542</v>
      </c>
      <c r="G22" s="105">
        <v>644</v>
      </c>
      <c r="H22" s="105">
        <v>948</v>
      </c>
      <c r="I22" s="105">
        <v>261</v>
      </c>
      <c r="J22" s="105">
        <v>490</v>
      </c>
      <c r="K22" s="105">
        <v>0</v>
      </c>
      <c r="L22" s="105">
        <v>0</v>
      </c>
      <c r="M22" s="105">
        <v>0</v>
      </c>
      <c r="N22" s="105">
        <v>155</v>
      </c>
      <c r="O22" s="105">
        <v>112</v>
      </c>
      <c r="P22" s="105">
        <v>72</v>
      </c>
      <c r="Q22" s="66"/>
      <c r="R22" s="66"/>
      <c r="S22" s="66"/>
      <c r="T22" s="66"/>
      <c r="U22" s="66"/>
      <c r="V22" s="32" t="s">
        <v>68</v>
      </c>
      <c r="W22" s="66"/>
    </row>
    <row r="23" spans="2:23">
      <c r="B23" s="32"/>
      <c r="C23" s="155" t="str">
        <f t="shared" si="0"/>
        <v>1.d.ii.</v>
      </c>
      <c r="D23" s="87" t="s">
        <v>97</v>
      </c>
      <c r="E23" s="105">
        <v>49</v>
      </c>
      <c r="F23" s="105">
        <v>19</v>
      </c>
      <c r="G23" s="105">
        <v>26</v>
      </c>
      <c r="H23" s="105">
        <v>24</v>
      </c>
      <c r="I23" s="105">
        <v>21</v>
      </c>
      <c r="J23" s="105">
        <v>9</v>
      </c>
      <c r="K23" s="105">
        <v>16</v>
      </c>
      <c r="L23" s="105">
        <v>2</v>
      </c>
      <c r="M23" s="105">
        <v>3</v>
      </c>
      <c r="N23" s="105">
        <v>4</v>
      </c>
      <c r="O23" s="105">
        <v>1</v>
      </c>
      <c r="P23" s="105">
        <v>3</v>
      </c>
      <c r="Q23" s="66"/>
      <c r="R23" s="66"/>
      <c r="S23" s="66"/>
      <c r="T23" s="66"/>
      <c r="U23" s="66"/>
      <c r="V23" s="32" t="s">
        <v>75</v>
      </c>
      <c r="W23" s="66"/>
    </row>
    <row r="24" spans="2:23">
      <c r="B24" s="32"/>
      <c r="C24" s="155" t="str">
        <f t="shared" si="0"/>
        <v>1.e.ii.</v>
      </c>
      <c r="D24" s="87" t="s">
        <v>98</v>
      </c>
      <c r="E24" s="105">
        <v>261</v>
      </c>
      <c r="F24" s="105">
        <v>218</v>
      </c>
      <c r="G24" s="105">
        <v>57</v>
      </c>
      <c r="H24" s="105">
        <v>101</v>
      </c>
      <c r="I24" s="105">
        <v>28</v>
      </c>
      <c r="J24" s="105">
        <v>21</v>
      </c>
      <c r="K24" s="105">
        <v>18</v>
      </c>
      <c r="L24" s="105">
        <v>9</v>
      </c>
      <c r="M24" s="105">
        <v>2</v>
      </c>
      <c r="N24" s="105">
        <v>12</v>
      </c>
      <c r="O24" s="105">
        <v>9</v>
      </c>
      <c r="P24" s="105">
        <v>4</v>
      </c>
      <c r="Q24" s="66"/>
      <c r="R24" s="66"/>
      <c r="S24" s="66"/>
      <c r="T24" s="66"/>
      <c r="U24" s="66"/>
      <c r="V24" s="32" t="s">
        <v>75</v>
      </c>
      <c r="W24" s="66"/>
    </row>
    <row r="25" spans="2:23">
      <c r="B25" s="32"/>
      <c r="C25" s="155" t="str">
        <f t="shared" si="0"/>
        <v>1.f.ii.</v>
      </c>
      <c r="D25" s="86" t="s">
        <v>99</v>
      </c>
      <c r="E25" s="105">
        <v>53</v>
      </c>
      <c r="F25" s="105">
        <v>18</v>
      </c>
      <c r="G25" s="105">
        <v>57</v>
      </c>
      <c r="H25" s="105">
        <v>13</v>
      </c>
      <c r="I25" s="105">
        <v>14</v>
      </c>
      <c r="J25" s="105">
        <v>6</v>
      </c>
      <c r="K25" s="105">
        <v>2</v>
      </c>
      <c r="L25" s="105">
        <v>0</v>
      </c>
      <c r="M25" s="105">
        <v>2</v>
      </c>
      <c r="N25" s="105">
        <v>6</v>
      </c>
      <c r="O25" s="105">
        <v>2</v>
      </c>
      <c r="P25" s="105">
        <v>0</v>
      </c>
      <c r="Q25" s="66"/>
      <c r="R25" s="66"/>
      <c r="S25" s="66"/>
      <c r="T25" s="66"/>
      <c r="U25" s="66"/>
      <c r="V25" s="32" t="s">
        <v>75</v>
      </c>
      <c r="W25" s="66"/>
    </row>
    <row r="26" spans="2:23">
      <c r="B26" s="32"/>
      <c r="C26" s="155" t="str">
        <f t="shared" si="0"/>
        <v>1.g.ii.</v>
      </c>
      <c r="D26" s="87" t="s">
        <v>100</v>
      </c>
      <c r="E26" s="105">
        <v>704</v>
      </c>
      <c r="F26" s="105">
        <v>1130</v>
      </c>
      <c r="G26" s="105">
        <v>1005</v>
      </c>
      <c r="H26" s="105">
        <v>969</v>
      </c>
      <c r="I26" s="105">
        <v>933</v>
      </c>
      <c r="J26" s="105">
        <v>387</v>
      </c>
      <c r="K26" s="105">
        <v>345</v>
      </c>
      <c r="L26" s="105">
        <v>213</v>
      </c>
      <c r="M26" s="105">
        <v>129</v>
      </c>
      <c r="N26" s="105">
        <v>263</v>
      </c>
      <c r="O26" s="105">
        <v>289</v>
      </c>
      <c r="P26" s="105">
        <v>233</v>
      </c>
      <c r="Q26" s="66"/>
      <c r="R26" s="66"/>
      <c r="S26" s="66"/>
      <c r="T26" s="66"/>
      <c r="U26" s="66"/>
      <c r="V26" s="32" t="s">
        <v>75</v>
      </c>
      <c r="W26" s="66"/>
    </row>
    <row r="27" spans="2:23">
      <c r="B27" s="32"/>
      <c r="C27" s="155" t="str">
        <f t="shared" si="0"/>
        <v>1.h.ii.</v>
      </c>
      <c r="D27" s="87" t="s">
        <v>101</v>
      </c>
      <c r="E27" s="105">
        <v>2553</v>
      </c>
      <c r="F27" s="105">
        <v>2314</v>
      </c>
      <c r="G27" s="105">
        <v>1966</v>
      </c>
      <c r="H27" s="105">
        <v>1746</v>
      </c>
      <c r="I27" s="105">
        <v>1760</v>
      </c>
      <c r="J27" s="105">
        <v>1006</v>
      </c>
      <c r="K27" s="105">
        <v>670</v>
      </c>
      <c r="L27" s="105">
        <v>349</v>
      </c>
      <c r="M27" s="105">
        <v>77</v>
      </c>
      <c r="N27" s="105">
        <v>874</v>
      </c>
      <c r="O27" s="105">
        <v>573</v>
      </c>
      <c r="P27" s="105">
        <v>353</v>
      </c>
      <c r="Q27" s="66"/>
      <c r="R27" s="66"/>
      <c r="S27" s="66"/>
      <c r="T27" s="66"/>
      <c r="U27" s="66"/>
      <c r="V27" s="32" t="s">
        <v>75</v>
      </c>
      <c r="W27" s="66"/>
    </row>
    <row r="28" spans="2:23">
      <c r="B28" s="32"/>
      <c r="C28" s="155" t="str">
        <f t="shared" si="0"/>
        <v>1.i.ii.</v>
      </c>
      <c r="D28" s="32" t="s">
        <v>102</v>
      </c>
      <c r="E28" s="105">
        <v>1793</v>
      </c>
      <c r="F28" s="105">
        <v>1153</v>
      </c>
      <c r="G28" s="105">
        <v>1162</v>
      </c>
      <c r="H28" s="105">
        <v>364</v>
      </c>
      <c r="I28" s="105">
        <v>351</v>
      </c>
      <c r="J28" s="105">
        <v>23</v>
      </c>
      <c r="K28" s="105">
        <v>50</v>
      </c>
      <c r="L28" s="105">
        <v>26</v>
      </c>
      <c r="M28" s="105">
        <v>42</v>
      </c>
      <c r="N28" s="105">
        <v>78</v>
      </c>
      <c r="O28" s="105">
        <v>86</v>
      </c>
      <c r="P28" s="105">
        <v>10</v>
      </c>
      <c r="Q28" s="66"/>
      <c r="R28" s="66"/>
      <c r="S28" s="66"/>
      <c r="T28" s="66"/>
      <c r="U28" s="66"/>
      <c r="V28" s="32" t="s">
        <v>75</v>
      </c>
      <c r="W28" s="66"/>
    </row>
    <row r="29" spans="2:23">
      <c r="B29" s="32"/>
      <c r="C29" s="155" t="str">
        <f t="shared" ref="C29:C31" si="1">C17&amp;"ii."</f>
        <v>1.j.ii.</v>
      </c>
      <c r="D29" s="32" t="s">
        <v>103</v>
      </c>
      <c r="E29" s="105" t="s">
        <v>88</v>
      </c>
      <c r="F29" s="105" t="s">
        <v>88</v>
      </c>
      <c r="G29" s="105" t="s">
        <v>88</v>
      </c>
      <c r="H29" s="105" t="s">
        <v>88</v>
      </c>
      <c r="I29" s="105" t="s">
        <v>88</v>
      </c>
      <c r="J29" s="105" t="s">
        <v>88</v>
      </c>
      <c r="K29" s="105" t="s">
        <v>88</v>
      </c>
      <c r="L29" s="105" t="s">
        <v>88</v>
      </c>
      <c r="M29" s="105" t="s">
        <v>88</v>
      </c>
      <c r="N29" s="105" t="s">
        <v>88</v>
      </c>
      <c r="O29" s="105" t="s">
        <v>88</v>
      </c>
      <c r="P29" s="105" t="s">
        <v>88</v>
      </c>
      <c r="Q29" s="66"/>
      <c r="R29" s="66"/>
      <c r="S29" s="66"/>
      <c r="T29" s="66"/>
      <c r="U29" s="66"/>
      <c r="V29" s="32" t="s">
        <v>75</v>
      </c>
      <c r="W29" s="66"/>
    </row>
    <row r="30" spans="2:23">
      <c r="B30" s="32"/>
      <c r="C30" s="155" t="str">
        <f t="shared" si="1"/>
        <v>1.k.ii.</v>
      </c>
      <c r="D30" s="32" t="s">
        <v>104</v>
      </c>
      <c r="E30" s="105" t="s">
        <v>88</v>
      </c>
      <c r="F30" s="105" t="s">
        <v>88</v>
      </c>
      <c r="G30" s="105" t="s">
        <v>88</v>
      </c>
      <c r="H30" s="105" t="s">
        <v>88</v>
      </c>
      <c r="I30" s="105" t="s">
        <v>88</v>
      </c>
      <c r="J30" s="105" t="s">
        <v>88</v>
      </c>
      <c r="K30" s="105" t="s">
        <v>88</v>
      </c>
      <c r="L30" s="105" t="s">
        <v>88</v>
      </c>
      <c r="M30" s="105" t="s">
        <v>88</v>
      </c>
      <c r="N30" s="105" t="s">
        <v>88</v>
      </c>
      <c r="O30" s="105" t="s">
        <v>88</v>
      </c>
      <c r="P30" s="105" t="s">
        <v>88</v>
      </c>
      <c r="Q30" s="66"/>
      <c r="R30" s="66"/>
      <c r="S30" s="66"/>
      <c r="T30" s="66"/>
      <c r="U30" s="66"/>
      <c r="V30" s="32" t="s">
        <v>75</v>
      </c>
      <c r="W30" s="66"/>
    </row>
    <row r="31" spans="2:23">
      <c r="B31" s="32"/>
      <c r="C31" s="33" t="str">
        <f t="shared" si="1"/>
        <v>1.l.ii.</v>
      </c>
      <c r="D31" s="32" t="s">
        <v>105</v>
      </c>
      <c r="E31" s="105" t="s">
        <v>88</v>
      </c>
      <c r="F31" s="105" t="s">
        <v>88</v>
      </c>
      <c r="G31" s="105" t="s">
        <v>88</v>
      </c>
      <c r="H31" s="105" t="s">
        <v>88</v>
      </c>
      <c r="I31" s="105" t="s">
        <v>88</v>
      </c>
      <c r="J31" s="105" t="s">
        <v>88</v>
      </c>
      <c r="K31" s="105" t="s">
        <v>88</v>
      </c>
      <c r="L31" s="105" t="s">
        <v>88</v>
      </c>
      <c r="M31" s="105" t="s">
        <v>88</v>
      </c>
      <c r="N31" s="105" t="s">
        <v>88</v>
      </c>
      <c r="O31" s="105" t="s">
        <v>88</v>
      </c>
      <c r="P31" s="105" t="s">
        <v>88</v>
      </c>
      <c r="Q31" s="66"/>
      <c r="R31" s="66"/>
      <c r="S31" s="66"/>
      <c r="T31" s="66"/>
      <c r="U31" s="66"/>
      <c r="V31" s="32" t="s">
        <v>75</v>
      </c>
      <c r="W31" s="66"/>
    </row>
    <row r="32" spans="2:23" ht="17.25" customHeight="1">
      <c r="B32" s="11" t="s">
        <v>106</v>
      </c>
      <c r="C32" s="9" t="str">
        <f t="shared" ref="C32:C43" si="2">C8&amp;"iii."</f>
        <v>1.a.iii.</v>
      </c>
      <c r="D32" s="11" t="s">
        <v>107</v>
      </c>
      <c r="E32" s="105">
        <v>915.4</v>
      </c>
      <c r="F32" s="105">
        <v>945.9</v>
      </c>
      <c r="G32" s="105">
        <v>945.9</v>
      </c>
      <c r="H32" s="105">
        <v>960.9</v>
      </c>
      <c r="I32" s="105">
        <v>973.8</v>
      </c>
      <c r="J32" s="105">
        <v>696.4</v>
      </c>
      <c r="K32" s="105">
        <v>176.1</v>
      </c>
      <c r="L32" s="105">
        <v>101.3</v>
      </c>
      <c r="M32" s="105">
        <v>0</v>
      </c>
      <c r="N32" s="105">
        <v>496.5</v>
      </c>
      <c r="O32" s="105">
        <v>346.1</v>
      </c>
      <c r="P32" s="105">
        <v>100.97</v>
      </c>
      <c r="Q32" s="66"/>
      <c r="R32" s="65"/>
      <c r="S32" s="65"/>
      <c r="T32" s="65"/>
      <c r="U32" s="65"/>
      <c r="V32" s="32" t="s">
        <v>68</v>
      </c>
      <c r="W32" s="65"/>
    </row>
    <row r="33" spans="2:23">
      <c r="B33" s="11"/>
      <c r="C33" s="9" t="str">
        <f t="shared" si="2"/>
        <v>1.b.iii.</v>
      </c>
      <c r="D33" s="11" t="s">
        <v>108</v>
      </c>
      <c r="E33" s="105">
        <v>353.9</v>
      </c>
      <c r="F33" s="105">
        <v>263.60000000000002</v>
      </c>
      <c r="G33" s="105">
        <v>328.4</v>
      </c>
      <c r="H33" s="105">
        <v>332.9</v>
      </c>
      <c r="I33" s="105">
        <v>285.89999999999998</v>
      </c>
      <c r="J33" s="105">
        <v>40.6</v>
      </c>
      <c r="K33" s="105">
        <v>97.3</v>
      </c>
      <c r="L33" s="105">
        <v>84.1</v>
      </c>
      <c r="M33" s="105">
        <v>133.1</v>
      </c>
      <c r="N33" s="105">
        <v>89.7</v>
      </c>
      <c r="O33" s="105">
        <v>64.5</v>
      </c>
      <c r="P33" s="105">
        <v>138.97</v>
      </c>
      <c r="Q33" s="66"/>
      <c r="R33" s="65"/>
      <c r="S33" s="65"/>
      <c r="T33" s="65"/>
      <c r="U33" s="65"/>
      <c r="V33" s="32" t="s">
        <v>68</v>
      </c>
      <c r="W33" s="65"/>
    </row>
    <row r="34" spans="2:23" ht="20.25" customHeight="1">
      <c r="B34" s="11"/>
      <c r="C34" s="9" t="str">
        <f t="shared" si="2"/>
        <v>1.c.iii.</v>
      </c>
      <c r="D34" s="11" t="s">
        <v>109</v>
      </c>
      <c r="E34" s="105">
        <v>958.7</v>
      </c>
      <c r="F34" s="105">
        <v>933.7</v>
      </c>
      <c r="G34" s="105">
        <v>933.7</v>
      </c>
      <c r="H34" s="105">
        <v>961.1</v>
      </c>
      <c r="I34" s="105">
        <v>961.6</v>
      </c>
      <c r="J34" s="105">
        <v>0</v>
      </c>
      <c r="K34" s="105">
        <v>0</v>
      </c>
      <c r="L34" s="105">
        <v>473.3</v>
      </c>
      <c r="M34" s="105">
        <v>469.45</v>
      </c>
      <c r="N34" s="105">
        <v>0</v>
      </c>
      <c r="O34" s="105">
        <v>0</v>
      </c>
      <c r="P34" s="105">
        <v>829.19</v>
      </c>
      <c r="Q34" s="66"/>
      <c r="R34" s="65"/>
      <c r="S34" s="65"/>
      <c r="T34" s="65"/>
      <c r="U34" s="65"/>
      <c r="V34" s="32" t="s">
        <v>68</v>
      </c>
      <c r="W34" s="65"/>
    </row>
    <row r="35" spans="2:23">
      <c r="B35" s="11"/>
      <c r="C35" s="9" t="str">
        <f t="shared" si="2"/>
        <v>1.d.iii.</v>
      </c>
      <c r="D35" s="11" t="s">
        <v>110</v>
      </c>
      <c r="E35" s="105">
        <v>0</v>
      </c>
      <c r="F35" s="105">
        <v>0</v>
      </c>
      <c r="G35" s="105">
        <v>0</v>
      </c>
      <c r="H35" s="105">
        <v>0</v>
      </c>
      <c r="I35" s="105">
        <v>0</v>
      </c>
      <c r="J35" s="105">
        <v>0</v>
      </c>
      <c r="K35" s="105">
        <v>0</v>
      </c>
      <c r="L35" s="105">
        <v>0</v>
      </c>
      <c r="M35" s="105">
        <v>0</v>
      </c>
      <c r="N35" s="105">
        <v>0</v>
      </c>
      <c r="O35" s="105">
        <v>0</v>
      </c>
      <c r="P35" s="105">
        <v>0</v>
      </c>
      <c r="Q35" s="65"/>
      <c r="R35" s="65"/>
      <c r="S35" s="65"/>
      <c r="T35" s="65"/>
      <c r="U35" s="65"/>
      <c r="V35" s="32" t="s">
        <v>75</v>
      </c>
      <c r="W35" s="65"/>
    </row>
    <row r="36" spans="2:23">
      <c r="B36" s="11"/>
      <c r="C36" s="9" t="str">
        <f t="shared" si="2"/>
        <v>1.e.iii.</v>
      </c>
      <c r="D36" s="11" t="s">
        <v>111</v>
      </c>
      <c r="E36" s="105">
        <v>0</v>
      </c>
      <c r="F36" s="105">
        <v>0</v>
      </c>
      <c r="G36" s="105">
        <v>0</v>
      </c>
      <c r="H36" s="105">
        <v>2</v>
      </c>
      <c r="I36" s="105">
        <v>0</v>
      </c>
      <c r="J36" s="105">
        <v>0</v>
      </c>
      <c r="K36" s="105">
        <v>0</v>
      </c>
      <c r="L36" s="105">
        <v>0</v>
      </c>
      <c r="M36" s="105">
        <v>0</v>
      </c>
      <c r="N36" s="105">
        <v>0</v>
      </c>
      <c r="O36" s="105">
        <v>0</v>
      </c>
      <c r="P36" s="105">
        <v>0</v>
      </c>
      <c r="Q36" s="65"/>
      <c r="R36" s="65"/>
      <c r="S36" s="65"/>
      <c r="T36" s="65"/>
      <c r="U36" s="65"/>
      <c r="V36" s="32" t="s">
        <v>75</v>
      </c>
      <c r="W36" s="65"/>
    </row>
    <row r="37" spans="2:23">
      <c r="B37" s="11"/>
      <c r="C37" s="9" t="str">
        <f t="shared" si="2"/>
        <v>1.f.iii.</v>
      </c>
      <c r="D37" s="11" t="s">
        <v>112</v>
      </c>
      <c r="E37" s="105">
        <v>0</v>
      </c>
      <c r="F37" s="105">
        <v>0</v>
      </c>
      <c r="G37" s="105">
        <v>0</v>
      </c>
      <c r="H37" s="105">
        <v>0</v>
      </c>
      <c r="I37" s="105">
        <v>0</v>
      </c>
      <c r="J37" s="105">
        <v>0</v>
      </c>
      <c r="K37" s="105">
        <v>0</v>
      </c>
      <c r="L37" s="105">
        <v>0</v>
      </c>
      <c r="M37" s="105">
        <v>1</v>
      </c>
      <c r="N37" s="105">
        <v>0</v>
      </c>
      <c r="O37" s="105">
        <v>0</v>
      </c>
      <c r="P37" s="105">
        <v>0</v>
      </c>
      <c r="Q37" s="65"/>
      <c r="R37" s="65"/>
      <c r="S37" s="65"/>
      <c r="T37" s="65"/>
      <c r="U37" s="65"/>
      <c r="V37" s="32" t="s">
        <v>75</v>
      </c>
      <c r="W37" s="65"/>
    </row>
    <row r="38" spans="2:23">
      <c r="B38" s="11"/>
      <c r="C38" s="9" t="str">
        <f t="shared" si="2"/>
        <v>1.g.iii.</v>
      </c>
      <c r="D38" s="11" t="s">
        <v>113</v>
      </c>
      <c r="E38" s="105">
        <v>25</v>
      </c>
      <c r="F38" s="105">
        <v>19</v>
      </c>
      <c r="G38" s="105">
        <v>8</v>
      </c>
      <c r="H38" s="105">
        <v>9</v>
      </c>
      <c r="I38" s="105">
        <v>4</v>
      </c>
      <c r="J38" s="105">
        <v>0</v>
      </c>
      <c r="K38" s="105">
        <v>2</v>
      </c>
      <c r="L38" s="105">
        <v>0</v>
      </c>
      <c r="M38" s="105">
        <v>0</v>
      </c>
      <c r="N38" s="105">
        <v>1</v>
      </c>
      <c r="O38" s="105">
        <v>1</v>
      </c>
      <c r="P38" s="105">
        <v>0</v>
      </c>
      <c r="Q38" s="65"/>
      <c r="R38" s="65"/>
      <c r="S38" s="65"/>
      <c r="T38" s="65"/>
      <c r="U38" s="65"/>
      <c r="V38" s="32" t="s">
        <v>75</v>
      </c>
      <c r="W38" s="65"/>
    </row>
    <row r="39" spans="2:23">
      <c r="B39" s="11"/>
      <c r="C39" s="9" t="str">
        <f t="shared" si="2"/>
        <v>1.h.iii.</v>
      </c>
      <c r="D39" s="11" t="s">
        <v>114</v>
      </c>
      <c r="E39" s="105">
        <v>469</v>
      </c>
      <c r="F39" s="105">
        <v>100</v>
      </c>
      <c r="G39" s="105">
        <v>156</v>
      </c>
      <c r="H39" s="105">
        <v>451</v>
      </c>
      <c r="I39" s="105">
        <v>226</v>
      </c>
      <c r="J39" s="105">
        <v>116</v>
      </c>
      <c r="K39" s="105">
        <v>122</v>
      </c>
      <c r="L39" s="105">
        <v>56</v>
      </c>
      <c r="M39" s="105">
        <v>63</v>
      </c>
      <c r="N39" s="105">
        <v>115</v>
      </c>
      <c r="O39" s="105">
        <v>99</v>
      </c>
      <c r="P39" s="105">
        <v>79</v>
      </c>
      <c r="Q39" s="65"/>
      <c r="R39" s="65"/>
      <c r="S39" s="65"/>
      <c r="T39" s="65"/>
      <c r="U39" s="65"/>
      <c r="V39" s="32" t="s">
        <v>75</v>
      </c>
      <c r="W39" s="65"/>
    </row>
    <row r="40" spans="2:23">
      <c r="B40" s="11"/>
      <c r="C40" s="9" t="str">
        <f t="shared" si="2"/>
        <v>1.i.iii.</v>
      </c>
      <c r="D40" s="11" t="s">
        <v>115</v>
      </c>
      <c r="E40" s="105">
        <v>30</v>
      </c>
      <c r="F40" s="105">
        <v>22</v>
      </c>
      <c r="G40" s="105">
        <v>9</v>
      </c>
      <c r="H40" s="105">
        <v>6</v>
      </c>
      <c r="I40" s="105">
        <v>9</v>
      </c>
      <c r="J40" s="105">
        <v>0</v>
      </c>
      <c r="K40" s="105">
        <v>0</v>
      </c>
      <c r="L40" s="105">
        <v>10</v>
      </c>
      <c r="M40" s="105">
        <v>4</v>
      </c>
      <c r="N40" s="105">
        <v>0</v>
      </c>
      <c r="O40" s="105">
        <v>2</v>
      </c>
      <c r="P40" s="105">
        <v>5</v>
      </c>
      <c r="Q40" s="65"/>
      <c r="R40" s="65"/>
      <c r="S40" s="65"/>
      <c r="T40" s="65"/>
      <c r="U40" s="65"/>
      <c r="V40" s="32" t="s">
        <v>75</v>
      </c>
      <c r="W40" s="65"/>
    </row>
    <row r="41" spans="2:23">
      <c r="B41" s="11"/>
      <c r="C41" s="9" t="str">
        <f t="shared" si="2"/>
        <v>1.j.iii.</v>
      </c>
      <c r="D41" s="11" t="s">
        <v>116</v>
      </c>
      <c r="E41" s="105">
        <v>0</v>
      </c>
      <c r="F41" s="105">
        <v>0</v>
      </c>
      <c r="G41" s="105">
        <v>0</v>
      </c>
      <c r="H41" s="105">
        <v>0</v>
      </c>
      <c r="I41" s="105">
        <v>0</v>
      </c>
      <c r="J41" s="105">
        <v>0</v>
      </c>
      <c r="K41" s="105">
        <v>0</v>
      </c>
      <c r="L41" s="105">
        <v>0</v>
      </c>
      <c r="M41" s="105">
        <v>0</v>
      </c>
      <c r="N41" s="105">
        <v>0</v>
      </c>
      <c r="O41" s="105">
        <v>0</v>
      </c>
      <c r="P41" s="105">
        <v>0</v>
      </c>
      <c r="Q41" s="65"/>
      <c r="R41" s="65"/>
      <c r="S41" s="65"/>
      <c r="T41" s="65"/>
      <c r="U41" s="65"/>
      <c r="V41" s="32" t="s">
        <v>75</v>
      </c>
      <c r="W41" s="65"/>
    </row>
    <row r="42" spans="2:23">
      <c r="B42" s="11"/>
      <c r="C42" s="9" t="str">
        <f t="shared" si="2"/>
        <v>1.k.iii.</v>
      </c>
      <c r="D42" s="11" t="s">
        <v>117</v>
      </c>
      <c r="E42" s="105">
        <v>32</v>
      </c>
      <c r="F42" s="105">
        <v>30</v>
      </c>
      <c r="G42" s="105">
        <v>42</v>
      </c>
      <c r="H42" s="105">
        <v>31</v>
      </c>
      <c r="I42" s="105">
        <v>27</v>
      </c>
      <c r="J42" s="105">
        <v>0</v>
      </c>
      <c r="K42" s="105">
        <v>8</v>
      </c>
      <c r="L42" s="105">
        <v>0</v>
      </c>
      <c r="M42" s="105">
        <v>6</v>
      </c>
      <c r="N42" s="105">
        <v>1</v>
      </c>
      <c r="O42" s="105">
        <v>17</v>
      </c>
      <c r="P42" s="105">
        <v>2</v>
      </c>
      <c r="Q42" s="65"/>
      <c r="R42" s="65"/>
      <c r="S42" s="65"/>
      <c r="T42" s="65"/>
      <c r="U42" s="65"/>
      <c r="V42" s="32" t="s">
        <v>75</v>
      </c>
      <c r="W42" s="65"/>
    </row>
    <row r="43" spans="2:23">
      <c r="B43" s="11"/>
      <c r="C43" s="9" t="str">
        <f t="shared" si="2"/>
        <v>1.l.iii.</v>
      </c>
      <c r="D43" s="11" t="s">
        <v>92</v>
      </c>
      <c r="E43" s="105">
        <v>0</v>
      </c>
      <c r="F43" s="105">
        <v>0</v>
      </c>
      <c r="G43" s="105">
        <v>18</v>
      </c>
      <c r="H43" s="105">
        <v>0</v>
      </c>
      <c r="I43" s="105">
        <v>0</v>
      </c>
      <c r="J43" s="105">
        <v>0</v>
      </c>
      <c r="K43" s="105">
        <v>0</v>
      </c>
      <c r="L43" s="105">
        <v>0</v>
      </c>
      <c r="M43" s="105">
        <v>0</v>
      </c>
      <c r="N43" s="105">
        <v>0</v>
      </c>
      <c r="O43" s="105">
        <v>0</v>
      </c>
      <c r="P43" s="105">
        <v>0</v>
      </c>
      <c r="Q43" s="65"/>
      <c r="R43" s="65"/>
      <c r="S43" s="65"/>
      <c r="T43" s="65"/>
      <c r="U43" s="65"/>
      <c r="V43" s="32" t="s">
        <v>75</v>
      </c>
      <c r="W43" s="65"/>
    </row>
    <row r="44" spans="2:23" ht="17.850000000000001" customHeight="1">
      <c r="B44" s="11" t="s">
        <v>118</v>
      </c>
      <c r="C44" s="9" t="str">
        <f t="shared" ref="C44:C52" si="3">C8&amp;"iv."</f>
        <v>1.a.iv.</v>
      </c>
      <c r="D44" s="11" t="s">
        <v>119</v>
      </c>
      <c r="E44" s="105">
        <v>1651.8</v>
      </c>
      <c r="F44" s="105">
        <v>1701.2</v>
      </c>
      <c r="G44" s="105">
        <v>1705.2</v>
      </c>
      <c r="H44" s="105">
        <v>1725.6</v>
      </c>
      <c r="I44" s="105">
        <v>1741.6</v>
      </c>
      <c r="J44" s="105">
        <v>1146.3</v>
      </c>
      <c r="K44" s="105">
        <v>467.4</v>
      </c>
      <c r="L44" s="105">
        <v>135.1</v>
      </c>
      <c r="M44" s="105">
        <v>0</v>
      </c>
      <c r="N44" s="105">
        <v>956.6</v>
      </c>
      <c r="O44" s="105">
        <v>634.6</v>
      </c>
      <c r="P44" s="105">
        <v>133.88999999999999</v>
      </c>
      <c r="Q44" s="65"/>
      <c r="R44" s="65"/>
      <c r="S44" s="65"/>
      <c r="T44" s="65"/>
      <c r="U44" s="65"/>
      <c r="V44" s="32" t="s">
        <v>68</v>
      </c>
      <c r="W44" s="65"/>
    </row>
    <row r="45" spans="2:23" ht="17.850000000000001" customHeight="1">
      <c r="B45" s="11"/>
      <c r="C45" s="9" t="str">
        <f t="shared" si="3"/>
        <v>1.b.iv.</v>
      </c>
      <c r="D45" s="11" t="s">
        <v>120</v>
      </c>
      <c r="E45" s="105">
        <v>639.1</v>
      </c>
      <c r="F45" s="105">
        <v>530.70000000000005</v>
      </c>
      <c r="G45" s="105">
        <v>565.79999999999995</v>
      </c>
      <c r="H45" s="105">
        <v>585.6</v>
      </c>
      <c r="I45" s="105">
        <v>527.29999999999995</v>
      </c>
      <c r="J45" s="105">
        <v>104.3</v>
      </c>
      <c r="K45" s="105">
        <v>194.8</v>
      </c>
      <c r="L45" s="105">
        <v>148.19999999999999</v>
      </c>
      <c r="M45" s="105">
        <v>177.62989999999999</v>
      </c>
      <c r="N45" s="105">
        <v>179.6</v>
      </c>
      <c r="O45" s="105">
        <v>126</v>
      </c>
      <c r="P45" s="105">
        <v>205.36</v>
      </c>
      <c r="Q45" s="65"/>
      <c r="R45" s="65"/>
      <c r="S45" s="65"/>
      <c r="T45" s="65"/>
      <c r="U45" s="65"/>
      <c r="V45" s="32" t="s">
        <v>68</v>
      </c>
      <c r="W45" s="65"/>
    </row>
    <row r="46" spans="2:23" ht="30">
      <c r="B46" s="11"/>
      <c r="C46" s="9" t="str">
        <f t="shared" si="3"/>
        <v>1.c.iv.</v>
      </c>
      <c r="D46" s="11" t="s">
        <v>121</v>
      </c>
      <c r="E46" s="105">
        <v>1699</v>
      </c>
      <c r="F46" s="105">
        <v>1663.9</v>
      </c>
      <c r="G46" s="105">
        <v>1664.2</v>
      </c>
      <c r="H46" s="105">
        <v>1695.6</v>
      </c>
      <c r="I46" s="105">
        <v>1703.2</v>
      </c>
      <c r="J46" s="105">
        <v>0</v>
      </c>
      <c r="K46" s="105">
        <v>17.5</v>
      </c>
      <c r="L46" s="105">
        <v>936.5</v>
      </c>
      <c r="M46" s="105">
        <v>722.25400000000002</v>
      </c>
      <c r="N46" s="105">
        <v>0</v>
      </c>
      <c r="O46" s="105">
        <v>18.5</v>
      </c>
      <c r="P46" s="105">
        <v>1487.52</v>
      </c>
      <c r="Q46" s="65"/>
      <c r="R46" s="65"/>
      <c r="S46" s="65"/>
      <c r="T46" s="65"/>
      <c r="U46" s="65"/>
      <c r="V46" s="32" t="s">
        <v>68</v>
      </c>
      <c r="W46" s="65"/>
    </row>
    <row r="47" spans="2:23">
      <c r="B47" s="11"/>
      <c r="C47" s="9" t="str">
        <f t="shared" si="3"/>
        <v>1.d.iv.</v>
      </c>
      <c r="D47" s="11" t="s">
        <v>122</v>
      </c>
      <c r="E47" s="105">
        <v>1</v>
      </c>
      <c r="F47" s="105">
        <v>0</v>
      </c>
      <c r="G47" s="105">
        <v>2</v>
      </c>
      <c r="H47" s="105">
        <v>0</v>
      </c>
      <c r="I47" s="105">
        <v>0</v>
      </c>
      <c r="J47" s="105">
        <v>0</v>
      </c>
      <c r="K47" s="105">
        <v>0</v>
      </c>
      <c r="L47" s="105">
        <v>0</v>
      </c>
      <c r="M47" s="105">
        <v>0</v>
      </c>
      <c r="N47" s="105">
        <v>0</v>
      </c>
      <c r="O47" s="105">
        <v>0</v>
      </c>
      <c r="P47" s="105">
        <v>0</v>
      </c>
      <c r="Q47" s="65"/>
      <c r="R47" s="65"/>
      <c r="S47" s="65"/>
      <c r="T47" s="65"/>
      <c r="U47" s="65"/>
      <c r="V47" s="32" t="s">
        <v>75</v>
      </c>
      <c r="W47" s="65"/>
    </row>
    <row r="48" spans="2:23">
      <c r="B48" s="11"/>
      <c r="C48" s="9" t="str">
        <f t="shared" si="3"/>
        <v>1.e.iv.</v>
      </c>
      <c r="D48" s="11" t="s">
        <v>123</v>
      </c>
      <c r="E48" s="105">
        <v>3</v>
      </c>
      <c r="F48" s="105">
        <v>1</v>
      </c>
      <c r="G48" s="105">
        <v>1</v>
      </c>
      <c r="H48" s="105">
        <v>8</v>
      </c>
      <c r="I48" s="105">
        <v>2</v>
      </c>
      <c r="J48" s="105">
        <v>0</v>
      </c>
      <c r="K48" s="105">
        <v>0</v>
      </c>
      <c r="L48" s="105">
        <v>0</v>
      </c>
      <c r="M48" s="105">
        <v>0</v>
      </c>
      <c r="N48" s="105">
        <v>1</v>
      </c>
      <c r="O48" s="105">
        <v>0</v>
      </c>
      <c r="P48" s="105">
        <v>0</v>
      </c>
      <c r="Q48" s="65"/>
      <c r="R48" s="65"/>
      <c r="S48" s="65"/>
      <c r="T48" s="65"/>
      <c r="U48" s="65"/>
      <c r="V48" s="32" t="s">
        <v>75</v>
      </c>
      <c r="W48" s="65"/>
    </row>
    <row r="49" spans="2:23">
      <c r="B49" s="11"/>
      <c r="C49" s="9" t="str">
        <f t="shared" si="3"/>
        <v>1.f.iv.</v>
      </c>
      <c r="D49" s="11" t="s">
        <v>124</v>
      </c>
      <c r="E49" s="105">
        <v>6</v>
      </c>
      <c r="F49" s="105">
        <v>1</v>
      </c>
      <c r="G49" s="105">
        <v>1</v>
      </c>
      <c r="H49" s="105">
        <v>1</v>
      </c>
      <c r="I49" s="105">
        <v>8</v>
      </c>
      <c r="J49" s="105">
        <v>0</v>
      </c>
      <c r="K49" s="105">
        <v>0</v>
      </c>
      <c r="L49" s="105">
        <v>1</v>
      </c>
      <c r="M49" s="105">
        <v>1</v>
      </c>
      <c r="N49" s="105">
        <v>0</v>
      </c>
      <c r="O49" s="105">
        <v>0</v>
      </c>
      <c r="P49" s="105">
        <v>0</v>
      </c>
      <c r="Q49" s="65"/>
      <c r="R49" s="65"/>
      <c r="S49" s="65"/>
      <c r="T49" s="65"/>
      <c r="U49" s="65"/>
      <c r="V49" s="32" t="s">
        <v>75</v>
      </c>
      <c r="W49" s="65"/>
    </row>
    <row r="50" spans="2:23">
      <c r="B50" s="11"/>
      <c r="C50" s="9" t="str">
        <f t="shared" si="3"/>
        <v>1.g.iv.</v>
      </c>
      <c r="D50" s="11" t="s">
        <v>125</v>
      </c>
      <c r="E50" s="105">
        <v>69</v>
      </c>
      <c r="F50" s="105">
        <v>42</v>
      </c>
      <c r="G50" s="105">
        <v>11</v>
      </c>
      <c r="H50" s="105">
        <v>11</v>
      </c>
      <c r="I50" s="105">
        <v>8</v>
      </c>
      <c r="J50" s="105">
        <v>1</v>
      </c>
      <c r="K50" s="105">
        <v>3</v>
      </c>
      <c r="L50" s="105">
        <v>0</v>
      </c>
      <c r="M50" s="105">
        <v>0</v>
      </c>
      <c r="N50" s="105">
        <v>1</v>
      </c>
      <c r="O50" s="105">
        <v>4</v>
      </c>
      <c r="P50" s="105">
        <v>0</v>
      </c>
      <c r="Q50" s="65"/>
      <c r="R50" s="65"/>
      <c r="S50" s="65"/>
      <c r="T50" s="65"/>
      <c r="U50" s="65"/>
      <c r="V50" s="32" t="s">
        <v>75</v>
      </c>
      <c r="W50" s="65"/>
    </row>
    <row r="51" spans="2:23">
      <c r="B51" s="11"/>
      <c r="C51" s="9" t="str">
        <f t="shared" si="3"/>
        <v>1.h.iv.</v>
      </c>
      <c r="D51" s="11" t="s">
        <v>126</v>
      </c>
      <c r="E51" s="105">
        <v>1026</v>
      </c>
      <c r="F51" s="105">
        <v>334</v>
      </c>
      <c r="G51" s="105">
        <v>448</v>
      </c>
      <c r="H51" s="105">
        <v>909</v>
      </c>
      <c r="I51" s="105">
        <v>543</v>
      </c>
      <c r="J51" s="105">
        <v>322</v>
      </c>
      <c r="K51" s="105">
        <v>242</v>
      </c>
      <c r="L51" s="105">
        <v>152</v>
      </c>
      <c r="M51" s="105">
        <v>150</v>
      </c>
      <c r="N51" s="105">
        <v>261</v>
      </c>
      <c r="O51" s="105">
        <v>412</v>
      </c>
      <c r="P51" s="105">
        <v>218</v>
      </c>
      <c r="Q51" s="65"/>
      <c r="R51" s="65"/>
      <c r="S51" s="65"/>
      <c r="T51" s="65"/>
      <c r="U51" s="65"/>
      <c r="V51" s="32" t="s">
        <v>75</v>
      </c>
      <c r="W51" s="65"/>
    </row>
    <row r="52" spans="2:23">
      <c r="B52" s="11"/>
      <c r="C52" s="9" t="str">
        <f t="shared" si="3"/>
        <v>1.i.iv.</v>
      </c>
      <c r="D52" s="11" t="s">
        <v>127</v>
      </c>
      <c r="E52" s="105">
        <v>66</v>
      </c>
      <c r="F52" s="105">
        <v>46</v>
      </c>
      <c r="G52" s="105">
        <v>17</v>
      </c>
      <c r="H52" s="105">
        <v>10</v>
      </c>
      <c r="I52" s="105">
        <v>27</v>
      </c>
      <c r="J52" s="105">
        <v>0</v>
      </c>
      <c r="K52" s="105">
        <v>2</v>
      </c>
      <c r="L52" s="105">
        <v>13</v>
      </c>
      <c r="M52" s="105">
        <v>8</v>
      </c>
      <c r="N52" s="105">
        <v>0</v>
      </c>
      <c r="O52" s="105">
        <v>5</v>
      </c>
      <c r="P52" s="105">
        <v>8</v>
      </c>
      <c r="Q52" s="65"/>
      <c r="R52" s="65"/>
      <c r="S52" s="65"/>
      <c r="T52" s="65"/>
      <c r="U52" s="65"/>
      <c r="V52" s="32" t="s">
        <v>75</v>
      </c>
      <c r="W52" s="65"/>
    </row>
    <row r="53" spans="2:23">
      <c r="B53" s="11"/>
      <c r="C53" s="9" t="str">
        <f t="shared" ref="C53:C55" si="4">C17&amp;"iv."</f>
        <v>1.j.iv.</v>
      </c>
      <c r="D53" s="11" t="s">
        <v>128</v>
      </c>
      <c r="E53" s="105">
        <v>0</v>
      </c>
      <c r="F53" s="105">
        <v>0</v>
      </c>
      <c r="G53" s="105">
        <v>0</v>
      </c>
      <c r="H53" s="105">
        <v>0</v>
      </c>
      <c r="I53" s="105">
        <v>0</v>
      </c>
      <c r="J53" s="105">
        <v>0</v>
      </c>
      <c r="K53" s="105">
        <v>0</v>
      </c>
      <c r="L53" s="105">
        <v>0</v>
      </c>
      <c r="M53" s="105">
        <v>0</v>
      </c>
      <c r="N53" s="105">
        <v>0</v>
      </c>
      <c r="O53" s="105">
        <v>0</v>
      </c>
      <c r="P53" s="105">
        <v>0</v>
      </c>
      <c r="Q53" s="65"/>
      <c r="R53" s="65"/>
      <c r="S53" s="65"/>
      <c r="T53" s="65"/>
      <c r="U53" s="65"/>
      <c r="V53" s="32" t="s">
        <v>75</v>
      </c>
      <c r="W53" s="65"/>
    </row>
    <row r="54" spans="2:23">
      <c r="B54" s="11"/>
      <c r="C54" s="9" t="str">
        <f t="shared" si="4"/>
        <v>1.k.iv.</v>
      </c>
      <c r="D54" s="11" t="s">
        <v>129</v>
      </c>
      <c r="E54" s="105">
        <v>60</v>
      </c>
      <c r="F54" s="105">
        <v>63</v>
      </c>
      <c r="G54" s="105">
        <v>66</v>
      </c>
      <c r="H54" s="105">
        <v>65</v>
      </c>
      <c r="I54" s="105">
        <v>51</v>
      </c>
      <c r="J54" s="105">
        <v>12</v>
      </c>
      <c r="K54" s="105">
        <v>9</v>
      </c>
      <c r="L54" s="105">
        <v>2</v>
      </c>
      <c r="M54" s="105">
        <v>38</v>
      </c>
      <c r="N54" s="105">
        <v>5</v>
      </c>
      <c r="O54" s="105">
        <v>54</v>
      </c>
      <c r="P54" s="105">
        <v>3</v>
      </c>
      <c r="Q54" s="65"/>
      <c r="R54" s="65"/>
      <c r="S54" s="65"/>
      <c r="T54" s="65"/>
      <c r="U54" s="65"/>
      <c r="V54" s="32" t="s">
        <v>75</v>
      </c>
      <c r="W54" s="65"/>
    </row>
    <row r="55" spans="2:23">
      <c r="B55" s="11"/>
      <c r="C55" s="9" t="str">
        <f t="shared" si="4"/>
        <v>1.l.iv.</v>
      </c>
      <c r="D55" s="11" t="s">
        <v>130</v>
      </c>
      <c r="E55" s="105">
        <v>0</v>
      </c>
      <c r="F55" s="105">
        <v>0</v>
      </c>
      <c r="G55" s="105">
        <v>18</v>
      </c>
      <c r="H55" s="105">
        <v>0</v>
      </c>
      <c r="I55" s="105">
        <v>0</v>
      </c>
      <c r="J55" s="105">
        <v>0</v>
      </c>
      <c r="K55" s="105">
        <v>0</v>
      </c>
      <c r="L55" s="105">
        <v>0</v>
      </c>
      <c r="M55" s="105">
        <v>0</v>
      </c>
      <c r="N55" s="105">
        <v>0</v>
      </c>
      <c r="O55" s="105">
        <v>0</v>
      </c>
      <c r="P55" s="105">
        <v>0</v>
      </c>
      <c r="Q55" s="65"/>
      <c r="R55" s="65"/>
      <c r="S55" s="65"/>
      <c r="T55" s="65"/>
      <c r="U55" s="65"/>
      <c r="V55" s="32" t="s">
        <v>75</v>
      </c>
      <c r="W55" s="65"/>
    </row>
    <row r="56" spans="2:23" ht="18.75" customHeight="1">
      <c r="B56" s="11" t="s">
        <v>131</v>
      </c>
      <c r="C56" s="9" t="s">
        <v>132</v>
      </c>
      <c r="D56" s="11" t="s">
        <v>133</v>
      </c>
      <c r="E56" s="196">
        <v>2559</v>
      </c>
      <c r="F56" s="196">
        <v>2815</v>
      </c>
      <c r="G56" s="196">
        <v>3085</v>
      </c>
      <c r="H56" s="196">
        <v>3404</v>
      </c>
      <c r="I56" s="196">
        <v>3044</v>
      </c>
      <c r="J56" s="196">
        <v>548</v>
      </c>
      <c r="K56" s="196">
        <v>605</v>
      </c>
      <c r="L56" s="196">
        <v>995</v>
      </c>
      <c r="M56" s="196">
        <v>1317</v>
      </c>
      <c r="N56" s="105">
        <v>558</v>
      </c>
      <c r="O56" s="105">
        <v>699</v>
      </c>
      <c r="P56" s="105">
        <v>852</v>
      </c>
      <c r="Q56" s="65"/>
      <c r="R56" s="65"/>
      <c r="S56" s="65"/>
      <c r="T56" s="65"/>
      <c r="U56" s="65"/>
      <c r="V56" s="11" t="s">
        <v>134</v>
      </c>
      <c r="W56" s="70" t="s">
        <v>135</v>
      </c>
    </row>
    <row r="57" spans="2:23">
      <c r="B57" s="11"/>
      <c r="C57" s="9" t="s">
        <v>136</v>
      </c>
      <c r="D57" s="11" t="s">
        <v>137</v>
      </c>
      <c r="E57" s="196">
        <v>173677</v>
      </c>
      <c r="F57" s="196">
        <v>173421</v>
      </c>
      <c r="G57" s="196">
        <v>173151</v>
      </c>
      <c r="H57" s="196">
        <v>172832</v>
      </c>
      <c r="I57" s="196">
        <v>173192</v>
      </c>
      <c r="J57" s="196">
        <v>43511</v>
      </c>
      <c r="K57" s="196">
        <v>43454</v>
      </c>
      <c r="L57" s="196">
        <v>43064</v>
      </c>
      <c r="M57" s="196">
        <v>42742</v>
      </c>
      <c r="N57" s="196">
        <v>43501</v>
      </c>
      <c r="O57" s="196">
        <v>43360</v>
      </c>
      <c r="P57" s="105">
        <v>43207</v>
      </c>
      <c r="Q57" s="65"/>
      <c r="R57" s="65"/>
      <c r="S57" s="65"/>
      <c r="T57" s="65"/>
      <c r="U57" s="65"/>
      <c r="V57" s="11" t="s">
        <v>138</v>
      </c>
      <c r="W57" s="70" t="s">
        <v>139</v>
      </c>
    </row>
    <row r="58" spans="2:23" ht="26.25" customHeight="1">
      <c r="B58" s="11" t="s">
        <v>140</v>
      </c>
      <c r="C58" s="9" t="s">
        <v>141</v>
      </c>
      <c r="D58" s="11" t="s">
        <v>142</v>
      </c>
      <c r="E58" s="196">
        <v>999</v>
      </c>
      <c r="F58" s="196">
        <v>1092</v>
      </c>
      <c r="G58" s="196">
        <v>1407</v>
      </c>
      <c r="H58" s="196">
        <v>1624</v>
      </c>
      <c r="I58" s="196">
        <v>1250</v>
      </c>
      <c r="J58" s="196">
        <v>297</v>
      </c>
      <c r="K58" s="196">
        <v>359</v>
      </c>
      <c r="L58" s="196">
        <v>428</v>
      </c>
      <c r="M58" s="196">
        <v>383</v>
      </c>
      <c r="N58" s="196">
        <v>312</v>
      </c>
      <c r="O58" s="105">
        <v>446</v>
      </c>
      <c r="P58" s="105">
        <v>280</v>
      </c>
      <c r="Q58" s="65"/>
      <c r="R58" s="65"/>
      <c r="S58" s="65"/>
      <c r="T58" s="65"/>
      <c r="U58" s="65"/>
      <c r="V58" s="11" t="s">
        <v>134</v>
      </c>
      <c r="W58" s="70" t="s">
        <v>135</v>
      </c>
    </row>
    <row r="59" spans="2:23">
      <c r="B59" s="11"/>
      <c r="C59" s="9" t="s">
        <v>143</v>
      </c>
      <c r="D59" s="11" t="s">
        <v>144</v>
      </c>
      <c r="E59" s="196">
        <v>76949</v>
      </c>
      <c r="F59" s="196">
        <v>76856</v>
      </c>
      <c r="G59" s="196">
        <v>76541</v>
      </c>
      <c r="H59" s="196">
        <v>76324</v>
      </c>
      <c r="I59" s="196">
        <v>76698</v>
      </c>
      <c r="J59" s="196">
        <v>19190</v>
      </c>
      <c r="K59" s="196">
        <v>19128</v>
      </c>
      <c r="L59" s="196">
        <v>19059</v>
      </c>
      <c r="M59" s="196">
        <v>19104</v>
      </c>
      <c r="N59" s="196">
        <v>19175</v>
      </c>
      <c r="O59" s="196">
        <v>19041</v>
      </c>
      <c r="P59" s="105">
        <v>19207</v>
      </c>
      <c r="Q59" s="65"/>
      <c r="R59" s="65"/>
      <c r="S59" s="65"/>
      <c r="T59" s="65"/>
      <c r="U59" s="65"/>
      <c r="V59" s="11" t="s">
        <v>138</v>
      </c>
      <c r="W59" s="70" t="s">
        <v>139</v>
      </c>
    </row>
    <row r="60" spans="2:23" ht="30">
      <c r="B60" s="11" t="s">
        <v>145</v>
      </c>
      <c r="C60" s="9" t="s">
        <v>146</v>
      </c>
      <c r="D60" s="11" t="s">
        <v>147</v>
      </c>
      <c r="E60" s="105" t="s">
        <v>148</v>
      </c>
      <c r="F60" s="105" t="s">
        <v>148</v>
      </c>
      <c r="G60" s="105" t="s">
        <v>148</v>
      </c>
      <c r="H60" s="105" t="s">
        <v>148</v>
      </c>
      <c r="I60" s="105" t="s">
        <v>148</v>
      </c>
      <c r="J60" s="105" t="s">
        <v>148</v>
      </c>
      <c r="K60" s="105" t="s">
        <v>148</v>
      </c>
      <c r="L60" s="105" t="s">
        <v>148</v>
      </c>
      <c r="M60" s="105" t="s">
        <v>148</v>
      </c>
      <c r="N60" s="105" t="s">
        <v>148</v>
      </c>
      <c r="O60" s="105" t="s">
        <v>148</v>
      </c>
      <c r="P60" s="105" t="s">
        <v>148</v>
      </c>
      <c r="Q60" s="65"/>
      <c r="R60" s="65"/>
      <c r="S60" s="65"/>
      <c r="T60" s="65"/>
      <c r="U60" s="65"/>
      <c r="V60" s="11" t="s">
        <v>149</v>
      </c>
      <c r="W60" s="70"/>
    </row>
    <row r="61" spans="2:23" ht="30">
      <c r="B61" s="11"/>
      <c r="C61" s="9" t="s">
        <v>150</v>
      </c>
      <c r="D61" s="11" t="s">
        <v>151</v>
      </c>
      <c r="E61" s="105" t="s">
        <v>148</v>
      </c>
      <c r="F61" s="105" t="s">
        <v>148</v>
      </c>
      <c r="G61" s="105" t="s">
        <v>148</v>
      </c>
      <c r="H61" s="105" t="s">
        <v>148</v>
      </c>
      <c r="I61" s="105" t="s">
        <v>148</v>
      </c>
      <c r="J61" s="105" t="s">
        <v>148</v>
      </c>
      <c r="K61" s="105" t="s">
        <v>148</v>
      </c>
      <c r="L61" s="105" t="s">
        <v>148</v>
      </c>
      <c r="M61" s="105" t="s">
        <v>148</v>
      </c>
      <c r="N61" s="105" t="s">
        <v>148</v>
      </c>
      <c r="O61" s="105" t="s">
        <v>148</v>
      </c>
      <c r="P61" s="105" t="s">
        <v>148</v>
      </c>
      <c r="Q61" s="65"/>
      <c r="R61" s="65"/>
      <c r="S61" s="65"/>
      <c r="T61" s="65"/>
      <c r="U61" s="65"/>
      <c r="V61" s="11" t="s">
        <v>152</v>
      </c>
      <c r="W61" s="70"/>
    </row>
    <row r="62" spans="2:23">
      <c r="B62" s="11"/>
      <c r="C62" s="9" t="s">
        <v>153</v>
      </c>
      <c r="D62" s="11" t="s">
        <v>154</v>
      </c>
      <c r="E62" s="105" t="s">
        <v>148</v>
      </c>
      <c r="F62" s="105" t="s">
        <v>148</v>
      </c>
      <c r="G62" s="105" t="s">
        <v>148</v>
      </c>
      <c r="H62" s="105" t="s">
        <v>148</v>
      </c>
      <c r="I62" s="105" t="s">
        <v>148</v>
      </c>
      <c r="J62" s="105" t="s">
        <v>148</v>
      </c>
      <c r="K62" s="105" t="s">
        <v>148</v>
      </c>
      <c r="L62" s="105" t="s">
        <v>148</v>
      </c>
      <c r="M62" s="105" t="s">
        <v>148</v>
      </c>
      <c r="N62" s="105" t="s">
        <v>148</v>
      </c>
      <c r="O62" s="105" t="s">
        <v>148</v>
      </c>
      <c r="P62" s="105" t="s">
        <v>148</v>
      </c>
      <c r="Q62" s="65"/>
      <c r="R62" s="65"/>
      <c r="S62" s="65"/>
      <c r="T62" s="65"/>
      <c r="U62" s="65"/>
      <c r="V62" s="11" t="s">
        <v>155</v>
      </c>
      <c r="W62" s="65"/>
    </row>
    <row r="63" spans="2:23">
      <c r="C63" s="1"/>
      <c r="D63" s="1"/>
      <c r="E63" s="1"/>
      <c r="F63" s="1"/>
      <c r="G63" s="1"/>
      <c r="H63" s="1"/>
      <c r="I63" s="1"/>
      <c r="J63" s="1"/>
      <c r="K63" s="1"/>
      <c r="L63" s="1"/>
      <c r="M63" s="1"/>
      <c r="N63" s="1"/>
      <c r="O63" s="1"/>
      <c r="P63" s="1"/>
      <c r="Q63" s="1"/>
      <c r="R63" s="1"/>
      <c r="S63" s="1"/>
      <c r="T63" s="1"/>
      <c r="U63" s="1"/>
      <c r="W63" s="1"/>
    </row>
  </sheetData>
  <dataValidations count="1">
    <dataValidation type="custom" operator="greaterThanOrEqual" allowBlank="1" showInputMessage="1" showErrorMessage="1" error="This cell only accepts a number of &quot;NA&quot;_x000a_" sqref="M56:M62 E55:L62 R8:U62 N35:Q62 E8:Q31" xr:uid="{1F0F1C4F-E2E0-4E77-B1CF-902622F47329}">
      <formula1>OR(AND(ISNUMBER(E8), E8&gt;=0), E8 ="NA")</formula1>
    </dataValidation>
  </dataValidations>
  <pageMargins left="0.7" right="0.7" top="0.75" bottom="0.75" header="0.3" footer="0.3"/>
  <pageSetup paperSize="5" scale="34" fitToHeight="0" orientation="landscape" r:id="rId1"/>
  <headerFooter>
    <oddFooter>&amp;L&amp;12SDGE 2021 WMP - &amp;A&amp;C&amp;P&amp;R&amp;D</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codeName="Sheet3">
    <pageSetUpPr fitToPage="1"/>
  </sheetPr>
  <dimension ref="B1:W33"/>
  <sheetViews>
    <sheetView zoomScale="80" zoomScaleNormal="80" zoomScaleSheetLayoutView="40" workbookViewId="0">
      <pane ySplit="7" topLeftCell="A8" activePane="bottomLeft" state="frozen"/>
      <selection pane="bottomLeft" activeCell="P16" sqref="P16"/>
    </sheetView>
  </sheetViews>
  <sheetFormatPr defaultColWidth="9.28515625" defaultRowHeight="15" outlineLevelCol="1"/>
  <cols>
    <col min="1" max="1" width="5.5703125" style="7" customWidth="1"/>
    <col min="2" max="2" width="39.28515625" style="1" bestFit="1" customWidth="1"/>
    <col min="3" max="3" width="11.28515625" style="7" bestFit="1" customWidth="1"/>
    <col min="4" max="4" width="97.85546875" style="7" customWidth="1"/>
    <col min="5" max="7" width="9.42578125" style="7" customWidth="1"/>
    <col min="8" max="8" width="7.85546875" style="7" customWidth="1"/>
    <col min="9" max="9" width="10.28515625" style="7" customWidth="1"/>
    <col min="10" max="12" width="9.28515625" style="7"/>
    <col min="13" max="13" width="9.28515625" style="7" customWidth="1"/>
    <col min="14" max="14" width="9.28515625" style="7" customWidth="1" outlineLevel="1"/>
    <col min="15" max="15" width="7" style="7" customWidth="1" outlineLevel="1"/>
    <col min="16" max="16" width="7.5703125" style="7" customWidth="1" outlineLevel="1"/>
    <col min="17" max="21" width="9.28515625" style="7" customWidth="1" outlineLevel="1"/>
    <col min="22" max="22" width="56.7109375" style="1" customWidth="1"/>
    <col min="23" max="23" width="28.42578125" style="7" customWidth="1"/>
    <col min="24" max="16384" width="9.28515625" style="7"/>
  </cols>
  <sheetData>
    <row r="1" spans="2:23" ht="15.75" thickBot="1"/>
    <row r="2" spans="2:23">
      <c r="B2" s="13" t="s">
        <v>48</v>
      </c>
      <c r="C2" s="16" t="str">
        <f>IF('Quarterly Submission Guide'!$D$20 = "", "",'Quarterly Submission Guide'!$D$20)</f>
        <v>SDG&amp;E</v>
      </c>
      <c r="D2" s="43" t="s">
        <v>55</v>
      </c>
    </row>
    <row r="3" spans="2:23">
      <c r="B3" s="14" t="s">
        <v>56</v>
      </c>
      <c r="C3" s="12">
        <v>2</v>
      </c>
      <c r="D3" s="51" t="s">
        <v>57</v>
      </c>
    </row>
    <row r="4" spans="2:23" ht="15.75" thickBot="1">
      <c r="B4" s="15" t="s">
        <v>54</v>
      </c>
      <c r="C4" s="27">
        <v>44501</v>
      </c>
    </row>
    <row r="5" spans="2:23">
      <c r="M5" s="53"/>
      <c r="N5" s="53" t="s">
        <v>58</v>
      </c>
    </row>
    <row r="6" spans="2:23" ht="18" customHeight="1">
      <c r="B6" s="2" t="s">
        <v>156</v>
      </c>
      <c r="C6" s="213"/>
      <c r="D6" s="213"/>
      <c r="E6" s="213"/>
      <c r="F6" s="213"/>
      <c r="G6" s="213"/>
      <c r="H6" s="213"/>
      <c r="I6" s="213"/>
      <c r="J6" s="3">
        <v>1</v>
      </c>
      <c r="K6" s="3">
        <v>2</v>
      </c>
      <c r="L6" s="3">
        <v>3</v>
      </c>
      <c r="M6" s="3">
        <v>4</v>
      </c>
      <c r="N6" s="3">
        <v>1</v>
      </c>
      <c r="O6" s="3">
        <v>2</v>
      </c>
      <c r="P6" s="3">
        <v>3</v>
      </c>
      <c r="Q6" s="3">
        <v>4</v>
      </c>
      <c r="R6" s="3">
        <v>1</v>
      </c>
      <c r="S6" s="3">
        <v>2</v>
      </c>
      <c r="T6" s="3">
        <v>3</v>
      </c>
      <c r="U6" s="3">
        <v>4</v>
      </c>
      <c r="V6" s="6"/>
      <c r="W6" s="213"/>
    </row>
    <row r="7" spans="2:23">
      <c r="B7" s="4" t="s">
        <v>60</v>
      </c>
      <c r="C7" s="5" t="s">
        <v>61</v>
      </c>
      <c r="D7" s="5" t="s">
        <v>157</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ht="31.5" customHeight="1">
      <c r="B8" s="10" t="s">
        <v>158</v>
      </c>
      <c r="C8" s="8" t="s">
        <v>66</v>
      </c>
      <c r="D8" s="10" t="s">
        <v>159</v>
      </c>
      <c r="E8" s="61">
        <v>1065</v>
      </c>
      <c r="F8" s="61">
        <v>1294</v>
      </c>
      <c r="G8" s="61">
        <v>1167</v>
      </c>
      <c r="H8" s="61">
        <v>1068</v>
      </c>
      <c r="I8" s="61">
        <v>1148</v>
      </c>
      <c r="J8" s="73">
        <v>234</v>
      </c>
      <c r="K8" s="73">
        <v>263</v>
      </c>
      <c r="L8" s="73">
        <v>347</v>
      </c>
      <c r="M8" s="73">
        <v>268</v>
      </c>
      <c r="N8" s="118">
        <v>328</v>
      </c>
      <c r="O8" s="118">
        <f ca="1">SUM('Table 7.1'!Q46:'Table 7.1'!Q97)</f>
        <v>273</v>
      </c>
      <c r="P8" s="118">
        <v>311</v>
      </c>
      <c r="Q8" s="143"/>
      <c r="R8" s="143"/>
      <c r="S8" s="143"/>
      <c r="T8" s="143"/>
      <c r="U8" s="143"/>
      <c r="V8" s="10" t="s">
        <v>160</v>
      </c>
      <c r="W8" s="64"/>
    </row>
    <row r="9" spans="2:23">
      <c r="B9" s="32"/>
      <c r="C9" s="9" t="s">
        <v>69</v>
      </c>
      <c r="D9" s="11" t="s">
        <v>161</v>
      </c>
      <c r="E9" s="62">
        <v>61</v>
      </c>
      <c r="F9" s="62">
        <v>143</v>
      </c>
      <c r="G9" s="62">
        <v>138</v>
      </c>
      <c r="H9" s="62">
        <v>96</v>
      </c>
      <c r="I9" s="62">
        <v>114</v>
      </c>
      <c r="J9" s="74">
        <v>29</v>
      </c>
      <c r="K9" s="74">
        <v>19</v>
      </c>
      <c r="L9" s="74">
        <v>21</v>
      </c>
      <c r="M9" s="74">
        <v>26</v>
      </c>
      <c r="N9" s="118">
        <v>24</v>
      </c>
      <c r="O9" s="118">
        <f>SUM('Table 7.1'!Q8:Q45)</f>
        <v>23</v>
      </c>
      <c r="P9" s="118">
        <v>12</v>
      </c>
      <c r="Q9" s="144"/>
      <c r="R9" s="144"/>
      <c r="S9" s="144"/>
      <c r="T9" s="144"/>
      <c r="U9" s="144"/>
      <c r="V9" s="11" t="s">
        <v>162</v>
      </c>
      <c r="W9" s="66"/>
    </row>
    <row r="10" spans="2:23">
      <c r="B10" s="32"/>
      <c r="C10" s="33" t="s">
        <v>71</v>
      </c>
      <c r="D10" s="32" t="s">
        <v>163</v>
      </c>
      <c r="E10" s="108">
        <f t="shared" ref="E10:N10" si="0">E8-E11</f>
        <v>1037</v>
      </c>
      <c r="F10" s="108">
        <f t="shared" si="0"/>
        <v>1232</v>
      </c>
      <c r="G10" s="108">
        <f t="shared" si="0"/>
        <v>1097</v>
      </c>
      <c r="H10" s="108">
        <f t="shared" si="0"/>
        <v>1033</v>
      </c>
      <c r="I10" s="108">
        <f t="shared" si="0"/>
        <v>1121</v>
      </c>
      <c r="J10" s="108">
        <f t="shared" si="0"/>
        <v>223</v>
      </c>
      <c r="K10" s="108">
        <f t="shared" si="0"/>
        <v>256</v>
      </c>
      <c r="L10" s="108">
        <f t="shared" si="0"/>
        <v>342</v>
      </c>
      <c r="M10" s="108">
        <f t="shared" si="0"/>
        <v>260</v>
      </c>
      <c r="N10" s="108">
        <f t="shared" si="0"/>
        <v>311</v>
      </c>
      <c r="O10" s="118">
        <f ca="1">O8-O11</f>
        <v>269</v>
      </c>
      <c r="P10" s="118">
        <f>P8-P11</f>
        <v>303</v>
      </c>
      <c r="Q10" s="144"/>
      <c r="R10" s="144"/>
      <c r="S10" s="144"/>
      <c r="T10" s="144"/>
      <c r="U10" s="144"/>
      <c r="V10" s="32" t="s">
        <v>164</v>
      </c>
      <c r="W10" s="66"/>
    </row>
    <row r="11" spans="2:23">
      <c r="B11" s="11"/>
      <c r="C11" s="9" t="s">
        <v>73</v>
      </c>
      <c r="D11" s="11" t="s">
        <v>165</v>
      </c>
      <c r="E11" s="63">
        <v>28</v>
      </c>
      <c r="F11" s="63">
        <v>62</v>
      </c>
      <c r="G11" s="63">
        <v>70</v>
      </c>
      <c r="H11" s="63">
        <v>35</v>
      </c>
      <c r="I11" s="63">
        <v>27</v>
      </c>
      <c r="J11" s="63">
        <v>11</v>
      </c>
      <c r="K11" s="63">
        <v>7</v>
      </c>
      <c r="L11" s="63">
        <v>5</v>
      </c>
      <c r="M11" s="63">
        <v>8</v>
      </c>
      <c r="N11" s="63">
        <v>17</v>
      </c>
      <c r="O11" s="118">
        <f>'Table 7.1'!Q46+'Table 7.1'!Q72</f>
        <v>4</v>
      </c>
      <c r="P11" s="118">
        <v>8</v>
      </c>
      <c r="Q11" s="145"/>
      <c r="R11" s="145"/>
      <c r="S11" s="145"/>
      <c r="T11" s="145"/>
      <c r="U11" s="145"/>
      <c r="V11" s="32" t="s">
        <v>164</v>
      </c>
      <c r="W11" s="65"/>
    </row>
    <row r="12" spans="2:23">
      <c r="B12" s="11" t="s">
        <v>166</v>
      </c>
      <c r="C12" s="9" t="s">
        <v>167</v>
      </c>
      <c r="D12" s="11" t="s">
        <v>168</v>
      </c>
      <c r="E12" s="194">
        <v>363</v>
      </c>
      <c r="F12" s="194">
        <v>255</v>
      </c>
      <c r="G12" s="194">
        <v>140</v>
      </c>
      <c r="H12" s="194">
        <v>138</v>
      </c>
      <c r="I12" s="194">
        <v>63</v>
      </c>
      <c r="J12" s="194">
        <v>36</v>
      </c>
      <c r="K12" s="194">
        <v>36</v>
      </c>
      <c r="L12" s="194">
        <v>11</v>
      </c>
      <c r="M12" s="194">
        <v>7</v>
      </c>
      <c r="N12" s="194">
        <v>22</v>
      </c>
      <c r="O12" s="118">
        <v>12</v>
      </c>
      <c r="P12" s="118">
        <v>7</v>
      </c>
      <c r="Q12" s="145"/>
      <c r="R12" s="145"/>
      <c r="S12" s="145"/>
      <c r="T12" s="145"/>
      <c r="U12" s="145"/>
      <c r="V12" s="11" t="s">
        <v>75</v>
      </c>
      <c r="W12" s="65"/>
    </row>
    <row r="13" spans="2:23">
      <c r="B13" s="11"/>
      <c r="C13" s="9" t="s">
        <v>169</v>
      </c>
      <c r="D13" s="11" t="s">
        <v>170</v>
      </c>
      <c r="E13" s="194">
        <v>1018</v>
      </c>
      <c r="F13" s="194">
        <v>1366</v>
      </c>
      <c r="G13" s="194">
        <v>1119</v>
      </c>
      <c r="H13" s="194">
        <v>1083</v>
      </c>
      <c r="I13" s="194">
        <v>975</v>
      </c>
      <c r="J13" s="194">
        <v>414</v>
      </c>
      <c r="K13" s="194">
        <v>365</v>
      </c>
      <c r="L13" s="194">
        <v>222</v>
      </c>
      <c r="M13" s="194">
        <v>133</v>
      </c>
      <c r="N13" s="194">
        <v>281</v>
      </c>
      <c r="O13" s="118">
        <v>498</v>
      </c>
      <c r="P13" s="118">
        <v>596</v>
      </c>
      <c r="Q13" s="145"/>
      <c r="R13" s="145"/>
      <c r="S13" s="145"/>
      <c r="T13" s="145"/>
      <c r="U13" s="145"/>
      <c r="V13" s="11" t="s">
        <v>75</v>
      </c>
      <c r="W13" s="65"/>
    </row>
    <row r="14" spans="2:23">
      <c r="B14" s="54"/>
      <c r="C14" s="9" t="s">
        <v>171</v>
      </c>
      <c r="D14" s="11" t="s">
        <v>172</v>
      </c>
      <c r="E14" s="63" t="s">
        <v>148</v>
      </c>
      <c r="F14" s="63" t="s">
        <v>148</v>
      </c>
      <c r="G14" s="63" t="s">
        <v>148</v>
      </c>
      <c r="H14" s="63" t="s">
        <v>148</v>
      </c>
      <c r="I14" s="63" t="s">
        <v>148</v>
      </c>
      <c r="J14" s="63" t="s">
        <v>148</v>
      </c>
      <c r="K14" s="63" t="s">
        <v>148</v>
      </c>
      <c r="L14" s="63" t="s">
        <v>148</v>
      </c>
      <c r="M14" s="63" t="s">
        <v>148</v>
      </c>
      <c r="N14" s="63" t="s">
        <v>148</v>
      </c>
      <c r="O14" s="118" t="s">
        <v>148</v>
      </c>
      <c r="P14" s="118" t="s">
        <v>148</v>
      </c>
      <c r="Q14" s="145"/>
      <c r="R14" s="145"/>
      <c r="S14" s="145"/>
      <c r="T14" s="145"/>
      <c r="U14" s="145"/>
      <c r="V14" s="11" t="s">
        <v>75</v>
      </c>
      <c r="W14" s="65"/>
    </row>
    <row r="15" spans="2:23">
      <c r="B15" s="54"/>
      <c r="C15" s="9" t="s">
        <v>173</v>
      </c>
      <c r="D15" s="11" t="s">
        <v>174</v>
      </c>
      <c r="E15" s="194">
        <v>7967</v>
      </c>
      <c r="F15" s="194">
        <v>7867</v>
      </c>
      <c r="G15" s="194">
        <v>7781</v>
      </c>
      <c r="H15" s="194">
        <v>7903</v>
      </c>
      <c r="I15" s="194">
        <v>7386</v>
      </c>
      <c r="J15" s="194">
        <v>3093</v>
      </c>
      <c r="K15" s="194">
        <v>2477</v>
      </c>
      <c r="L15" s="194">
        <v>1654</v>
      </c>
      <c r="M15" s="194">
        <v>471</v>
      </c>
      <c r="N15" s="194">
        <v>743</v>
      </c>
      <c r="O15" s="118">
        <v>2287</v>
      </c>
      <c r="P15" s="118">
        <v>2139</v>
      </c>
      <c r="Q15" s="145"/>
      <c r="R15" s="145"/>
      <c r="S15" s="145"/>
      <c r="T15" s="145"/>
      <c r="U15" s="145"/>
      <c r="V15" s="11" t="s">
        <v>68</v>
      </c>
      <c r="W15" s="65"/>
    </row>
    <row r="16" spans="2:23" ht="30">
      <c r="B16" s="11" t="s">
        <v>175</v>
      </c>
      <c r="C16" s="9" t="s">
        <v>136</v>
      </c>
      <c r="D16" s="11" t="s">
        <v>176</v>
      </c>
      <c r="E16" s="63">
        <v>10</v>
      </c>
      <c r="F16" s="63">
        <v>2</v>
      </c>
      <c r="G16" s="63">
        <v>4</v>
      </c>
      <c r="H16" s="63">
        <v>9</v>
      </c>
      <c r="I16" s="63">
        <v>10</v>
      </c>
      <c r="J16" s="63">
        <v>0</v>
      </c>
      <c r="K16" s="63">
        <v>0</v>
      </c>
      <c r="L16" s="63">
        <v>1</v>
      </c>
      <c r="M16" s="73">
        <v>1</v>
      </c>
      <c r="N16" s="73">
        <v>1</v>
      </c>
      <c r="O16" s="118">
        <v>0</v>
      </c>
      <c r="P16" s="118">
        <v>0</v>
      </c>
      <c r="Q16" s="145"/>
      <c r="R16" s="145"/>
      <c r="S16" s="145"/>
      <c r="T16" s="145"/>
      <c r="U16" s="145"/>
      <c r="V16" s="11" t="s">
        <v>75</v>
      </c>
      <c r="W16" s="65"/>
    </row>
    <row r="17" spans="2:23">
      <c r="B17" s="11"/>
      <c r="C17" s="9" t="s">
        <v>143</v>
      </c>
      <c r="D17" s="11" t="s">
        <v>177</v>
      </c>
      <c r="E17" s="63">
        <v>1161</v>
      </c>
      <c r="F17" s="63">
        <v>422</v>
      </c>
      <c r="G17" s="63">
        <v>476</v>
      </c>
      <c r="H17" s="63">
        <v>930</v>
      </c>
      <c r="I17" s="63">
        <v>578</v>
      </c>
      <c r="J17" s="63">
        <v>323</v>
      </c>
      <c r="K17" s="63">
        <v>247</v>
      </c>
      <c r="L17" s="63">
        <v>165</v>
      </c>
      <c r="M17" s="73">
        <v>158</v>
      </c>
      <c r="N17" s="73">
        <v>262</v>
      </c>
      <c r="O17" s="118">
        <v>421</v>
      </c>
      <c r="P17" s="118">
        <v>226</v>
      </c>
      <c r="Q17" s="145"/>
      <c r="R17" s="145"/>
      <c r="S17" s="145"/>
      <c r="T17" s="145"/>
      <c r="U17" s="145"/>
      <c r="V17" s="11" t="s">
        <v>75</v>
      </c>
      <c r="W17" s="65"/>
    </row>
    <row r="18" spans="2:23">
      <c r="B18" s="54"/>
      <c r="C18" s="9" t="s">
        <v>178</v>
      </c>
      <c r="D18" s="11" t="s">
        <v>179</v>
      </c>
      <c r="E18" s="63">
        <v>60</v>
      </c>
      <c r="F18" s="63">
        <v>63</v>
      </c>
      <c r="G18" s="63">
        <v>84</v>
      </c>
      <c r="H18" s="63">
        <v>65</v>
      </c>
      <c r="I18" s="63">
        <v>51</v>
      </c>
      <c r="J18" s="63">
        <v>12</v>
      </c>
      <c r="K18" s="63">
        <v>9</v>
      </c>
      <c r="L18" s="63">
        <v>2</v>
      </c>
      <c r="M18" s="73">
        <v>38</v>
      </c>
      <c r="N18" s="73">
        <v>5</v>
      </c>
      <c r="O18" s="118">
        <v>54</v>
      </c>
      <c r="P18" s="118">
        <v>3</v>
      </c>
      <c r="Q18" s="145"/>
      <c r="R18" s="145"/>
      <c r="S18" s="145"/>
      <c r="T18" s="145"/>
      <c r="U18" s="145"/>
      <c r="V18" s="11" t="s">
        <v>75</v>
      </c>
      <c r="W18" s="65"/>
    </row>
    <row r="19" spans="2:23">
      <c r="B19" s="54"/>
      <c r="C19" s="9" t="s">
        <v>180</v>
      </c>
      <c r="D19" s="11" t="s">
        <v>181</v>
      </c>
      <c r="E19" s="63">
        <v>3989.9</v>
      </c>
      <c r="F19" s="63">
        <v>3895.8</v>
      </c>
      <c r="G19" s="63">
        <v>3935.2</v>
      </c>
      <c r="H19" s="63">
        <v>4006.8</v>
      </c>
      <c r="I19" s="63">
        <v>3972.1</v>
      </c>
      <c r="J19" s="63">
        <v>1250.5999999999999</v>
      </c>
      <c r="K19" s="63">
        <v>679.7</v>
      </c>
      <c r="L19" s="63">
        <v>1219.8</v>
      </c>
      <c r="M19" s="105">
        <v>899.9</v>
      </c>
      <c r="N19" s="73">
        <v>1136.2</v>
      </c>
      <c r="O19" s="118">
        <v>779.1</v>
      </c>
      <c r="P19" s="118">
        <v>1826</v>
      </c>
      <c r="Q19" s="145"/>
      <c r="R19" s="145"/>
      <c r="S19" s="145"/>
      <c r="T19" s="145"/>
      <c r="U19" s="145"/>
      <c r="V19" s="11" t="s">
        <v>68</v>
      </c>
      <c r="W19" s="65"/>
    </row>
    <row r="20" spans="2:23">
      <c r="B20" s="11" t="s">
        <v>182</v>
      </c>
      <c r="C20" s="9" t="s">
        <v>146</v>
      </c>
      <c r="D20" s="11" t="s">
        <v>183</v>
      </c>
      <c r="E20" s="63">
        <v>0</v>
      </c>
      <c r="F20" s="63">
        <v>0</v>
      </c>
      <c r="G20" s="63">
        <v>0</v>
      </c>
      <c r="H20" s="63">
        <v>0</v>
      </c>
      <c r="I20" s="63">
        <v>0</v>
      </c>
      <c r="J20" s="73">
        <v>0</v>
      </c>
      <c r="K20" s="73">
        <v>0</v>
      </c>
      <c r="L20" s="73">
        <v>0</v>
      </c>
      <c r="M20" s="73">
        <v>0</v>
      </c>
      <c r="N20" s="73">
        <v>0</v>
      </c>
      <c r="O20" s="118">
        <v>0</v>
      </c>
      <c r="P20" s="118">
        <v>0</v>
      </c>
      <c r="Q20" s="145"/>
      <c r="R20" s="145"/>
      <c r="S20" s="145"/>
      <c r="T20" s="145"/>
      <c r="U20" s="145"/>
      <c r="V20" s="11" t="s">
        <v>184</v>
      </c>
      <c r="W20" s="65"/>
    </row>
    <row r="21" spans="2:23">
      <c r="B21" s="54"/>
      <c r="C21" s="9" t="s">
        <v>150</v>
      </c>
      <c r="D21" s="11" t="s">
        <v>185</v>
      </c>
      <c r="E21" s="63">
        <v>0</v>
      </c>
      <c r="F21" s="63">
        <v>0</v>
      </c>
      <c r="G21" s="63">
        <v>0</v>
      </c>
      <c r="H21" s="63">
        <v>0</v>
      </c>
      <c r="I21" s="63">
        <v>0</v>
      </c>
      <c r="J21" s="73">
        <v>0</v>
      </c>
      <c r="K21" s="73">
        <v>0</v>
      </c>
      <c r="L21" s="73">
        <v>0</v>
      </c>
      <c r="M21" s="73">
        <v>0</v>
      </c>
      <c r="N21" s="73">
        <v>0</v>
      </c>
      <c r="O21" s="118">
        <v>0</v>
      </c>
      <c r="P21" s="118">
        <v>0</v>
      </c>
      <c r="Q21" s="145"/>
      <c r="R21" s="145"/>
      <c r="S21" s="145"/>
      <c r="T21" s="145"/>
      <c r="U21" s="145"/>
      <c r="V21" s="11" t="s">
        <v>186</v>
      </c>
      <c r="W21" s="65"/>
    </row>
    <row r="22" spans="2:23" ht="30">
      <c r="B22" s="11" t="s">
        <v>187</v>
      </c>
      <c r="C22" s="9" t="s">
        <v>188</v>
      </c>
      <c r="D22" s="11" t="s">
        <v>189</v>
      </c>
      <c r="E22" s="63">
        <v>0</v>
      </c>
      <c r="F22" s="63">
        <v>0</v>
      </c>
      <c r="G22" s="63">
        <v>0</v>
      </c>
      <c r="H22" s="63">
        <v>2900</v>
      </c>
      <c r="I22" s="63">
        <v>0</v>
      </c>
      <c r="J22" s="63">
        <v>0</v>
      </c>
      <c r="K22" s="63">
        <v>0</v>
      </c>
      <c r="L22" s="63">
        <v>0</v>
      </c>
      <c r="M22" s="63">
        <v>0</v>
      </c>
      <c r="N22" s="73">
        <v>0</v>
      </c>
      <c r="O22" s="118">
        <v>0</v>
      </c>
      <c r="P22" s="118">
        <v>0</v>
      </c>
      <c r="Q22" s="145"/>
      <c r="R22" s="145"/>
      <c r="S22" s="145"/>
      <c r="T22" s="145"/>
      <c r="U22" s="145"/>
      <c r="V22" s="11" t="s">
        <v>190</v>
      </c>
      <c r="W22" s="65"/>
    </row>
    <row r="23" spans="2:23" ht="30">
      <c r="B23" s="11" t="s">
        <v>191</v>
      </c>
      <c r="C23" s="9" t="s">
        <v>192</v>
      </c>
      <c r="D23" s="11" t="s">
        <v>193</v>
      </c>
      <c r="E23" s="63">
        <v>0</v>
      </c>
      <c r="F23" s="63">
        <v>0</v>
      </c>
      <c r="G23" s="63">
        <v>0</v>
      </c>
      <c r="H23" s="117">
        <v>1</v>
      </c>
      <c r="I23" s="63">
        <v>0</v>
      </c>
      <c r="J23" s="63">
        <v>0</v>
      </c>
      <c r="K23" s="63">
        <v>0</v>
      </c>
      <c r="L23" s="63">
        <v>0</v>
      </c>
      <c r="M23" s="63">
        <v>0</v>
      </c>
      <c r="N23" s="73">
        <v>0</v>
      </c>
      <c r="O23" s="118">
        <v>0</v>
      </c>
      <c r="P23" s="118">
        <v>0</v>
      </c>
      <c r="Q23" s="145"/>
      <c r="R23" s="145"/>
      <c r="S23" s="145"/>
      <c r="T23" s="145"/>
      <c r="U23" s="145"/>
      <c r="V23" s="11" t="s">
        <v>194</v>
      </c>
      <c r="W23" s="65" t="s">
        <v>195</v>
      </c>
    </row>
    <row r="24" spans="2:23" ht="30">
      <c r="B24" s="11"/>
      <c r="C24" s="9" t="s">
        <v>196</v>
      </c>
      <c r="D24" s="11" t="s">
        <v>197</v>
      </c>
      <c r="E24" s="63"/>
      <c r="F24" s="63"/>
      <c r="G24" s="63"/>
      <c r="H24" s="63"/>
      <c r="I24" s="63"/>
      <c r="J24" s="73"/>
      <c r="K24" s="73"/>
      <c r="L24" s="73"/>
      <c r="M24" s="73"/>
      <c r="N24" s="73">
        <v>1.21E-2</v>
      </c>
      <c r="O24" s="118">
        <v>0.34810000000000002</v>
      </c>
      <c r="P24" s="118">
        <v>0</v>
      </c>
      <c r="Q24" s="145"/>
      <c r="R24" s="145"/>
      <c r="S24" s="145"/>
      <c r="T24" s="145"/>
      <c r="U24" s="145"/>
      <c r="V24" s="11" t="s">
        <v>198</v>
      </c>
      <c r="W24" s="65"/>
    </row>
    <row r="25" spans="2:23" ht="18.75" customHeight="1">
      <c r="B25" s="11" t="s">
        <v>199</v>
      </c>
      <c r="C25" s="9" t="s">
        <v>200</v>
      </c>
      <c r="D25" s="11" t="s">
        <v>201</v>
      </c>
      <c r="E25" s="147">
        <v>213</v>
      </c>
      <c r="F25" s="147">
        <v>7</v>
      </c>
      <c r="G25" s="147">
        <v>16</v>
      </c>
      <c r="H25" s="147">
        <v>28</v>
      </c>
      <c r="I25" s="147">
        <v>8</v>
      </c>
      <c r="J25" s="146">
        <v>0.25</v>
      </c>
      <c r="K25" s="146">
        <v>0.26</v>
      </c>
      <c r="L25" s="146">
        <v>7.69</v>
      </c>
      <c r="M25" s="146">
        <v>4.37</v>
      </c>
      <c r="N25" s="146">
        <v>1.21E-2</v>
      </c>
      <c r="O25" s="212">
        <v>0.34810000000000002</v>
      </c>
      <c r="P25" s="118">
        <v>1.0086999999999999</v>
      </c>
      <c r="Q25" s="145"/>
      <c r="R25" s="145"/>
      <c r="S25" s="145"/>
      <c r="T25" s="145"/>
      <c r="U25" s="145"/>
      <c r="V25" s="11" t="s">
        <v>202</v>
      </c>
      <c r="W25" s="65"/>
    </row>
    <row r="26" spans="2:23" ht="18.75" customHeight="1">
      <c r="B26" s="11" t="s">
        <v>203</v>
      </c>
      <c r="C26" s="9" t="s">
        <v>204</v>
      </c>
      <c r="D26" s="11" t="s">
        <v>205</v>
      </c>
      <c r="E26" s="117">
        <v>32</v>
      </c>
      <c r="F26" s="117">
        <v>30</v>
      </c>
      <c r="G26" s="117">
        <v>23</v>
      </c>
      <c r="H26" s="117">
        <v>26</v>
      </c>
      <c r="I26" s="117">
        <v>21</v>
      </c>
      <c r="J26" s="118">
        <v>3</v>
      </c>
      <c r="K26" s="118">
        <v>5</v>
      </c>
      <c r="L26" s="118">
        <v>16</v>
      </c>
      <c r="M26" s="73">
        <v>5</v>
      </c>
      <c r="N26" s="73">
        <v>3</v>
      </c>
      <c r="O26" s="118">
        <v>9</v>
      </c>
      <c r="P26" s="118">
        <v>9</v>
      </c>
      <c r="Q26" s="145"/>
      <c r="R26" s="145"/>
      <c r="S26" s="145"/>
      <c r="T26" s="145"/>
      <c r="U26" s="145"/>
      <c r="V26" s="11" t="s">
        <v>160</v>
      </c>
      <c r="W26" s="65"/>
    </row>
    <row r="27" spans="2:23">
      <c r="B27" s="11"/>
      <c r="C27" s="9" t="s">
        <v>206</v>
      </c>
      <c r="D27" s="11" t="s">
        <v>207</v>
      </c>
      <c r="E27" s="63">
        <f t="shared" ref="E27:M27" si="1">E29+E30</f>
        <v>19</v>
      </c>
      <c r="F27" s="63">
        <f t="shared" si="1"/>
        <v>18</v>
      </c>
      <c r="G27" s="63">
        <v>15</v>
      </c>
      <c r="H27" s="63">
        <f>H29+H30</f>
        <v>13</v>
      </c>
      <c r="I27" s="63">
        <f t="shared" si="1"/>
        <v>12</v>
      </c>
      <c r="J27" s="63">
        <f t="shared" si="1"/>
        <v>2</v>
      </c>
      <c r="K27" s="63">
        <f t="shared" si="1"/>
        <v>4</v>
      </c>
      <c r="L27" s="63">
        <f t="shared" si="1"/>
        <v>12</v>
      </c>
      <c r="M27" s="63">
        <f t="shared" si="1"/>
        <v>5</v>
      </c>
      <c r="N27" s="73">
        <v>2</v>
      </c>
      <c r="O27" s="118">
        <v>5</v>
      </c>
      <c r="P27" s="118">
        <v>6</v>
      </c>
      <c r="Q27" s="145"/>
      <c r="R27" s="145"/>
      <c r="S27" s="145"/>
      <c r="T27" s="145"/>
      <c r="U27" s="145"/>
      <c r="V27" s="11" t="s">
        <v>208</v>
      </c>
      <c r="W27" s="65"/>
    </row>
    <row r="28" spans="2:23">
      <c r="B28" s="11"/>
      <c r="C28" s="9" t="s">
        <v>209</v>
      </c>
      <c r="D28" s="11" t="s">
        <v>210</v>
      </c>
      <c r="E28" s="63" t="s">
        <v>148</v>
      </c>
      <c r="F28" s="63" t="s">
        <v>148</v>
      </c>
      <c r="G28" s="63" t="s">
        <v>148</v>
      </c>
      <c r="H28" s="63" t="s">
        <v>148</v>
      </c>
      <c r="I28" s="63" t="s">
        <v>148</v>
      </c>
      <c r="J28" s="63" t="s">
        <v>148</v>
      </c>
      <c r="K28" s="63" t="s">
        <v>148</v>
      </c>
      <c r="L28" s="63" t="s">
        <v>148</v>
      </c>
      <c r="M28" s="63" t="s">
        <v>148</v>
      </c>
      <c r="N28" s="63" t="s">
        <v>148</v>
      </c>
      <c r="O28" s="63" t="s">
        <v>148</v>
      </c>
      <c r="P28" s="118" t="s">
        <v>148</v>
      </c>
      <c r="Q28" s="145"/>
      <c r="R28" s="145"/>
      <c r="S28" s="145"/>
      <c r="T28" s="145"/>
      <c r="U28" s="145"/>
      <c r="V28" s="11" t="s">
        <v>211</v>
      </c>
      <c r="W28" s="65"/>
    </row>
    <row r="29" spans="2:23">
      <c r="B29" s="11"/>
      <c r="C29" s="9" t="s">
        <v>212</v>
      </c>
      <c r="D29" s="11" t="s">
        <v>213</v>
      </c>
      <c r="E29" s="63">
        <v>13</v>
      </c>
      <c r="F29" s="63">
        <v>11</v>
      </c>
      <c r="G29" s="63">
        <v>7</v>
      </c>
      <c r="H29" s="63">
        <v>7</v>
      </c>
      <c r="I29" s="63">
        <v>9</v>
      </c>
      <c r="J29" s="73">
        <v>1</v>
      </c>
      <c r="K29" s="73">
        <v>2</v>
      </c>
      <c r="L29" s="73">
        <v>5</v>
      </c>
      <c r="M29" s="73">
        <v>3</v>
      </c>
      <c r="N29" s="73">
        <v>2</v>
      </c>
      <c r="O29" s="118">
        <v>2</v>
      </c>
      <c r="P29" s="118">
        <v>3</v>
      </c>
      <c r="Q29" s="145"/>
      <c r="R29" s="145"/>
      <c r="S29" s="145"/>
      <c r="T29" s="145"/>
      <c r="U29" s="145"/>
      <c r="V29" s="11" t="s">
        <v>214</v>
      </c>
      <c r="W29" s="65"/>
    </row>
    <row r="30" spans="2:23">
      <c r="B30" s="11"/>
      <c r="C30" s="9" t="s">
        <v>215</v>
      </c>
      <c r="D30" s="11" t="s">
        <v>216</v>
      </c>
      <c r="E30" s="63">
        <v>6</v>
      </c>
      <c r="F30" s="63">
        <v>7</v>
      </c>
      <c r="G30" s="63">
        <v>8</v>
      </c>
      <c r="H30" s="63">
        <v>6</v>
      </c>
      <c r="I30" s="63">
        <v>3</v>
      </c>
      <c r="J30" s="73">
        <v>1</v>
      </c>
      <c r="K30" s="73">
        <v>2</v>
      </c>
      <c r="L30" s="73">
        <v>7</v>
      </c>
      <c r="M30" s="73">
        <v>2</v>
      </c>
      <c r="N30" s="73">
        <v>0</v>
      </c>
      <c r="O30" s="118">
        <v>3</v>
      </c>
      <c r="P30" s="118">
        <v>3</v>
      </c>
      <c r="Q30" s="145"/>
      <c r="R30" s="145"/>
      <c r="S30" s="145"/>
      <c r="T30" s="145"/>
      <c r="U30" s="145"/>
      <c r="V30" s="11" t="s">
        <v>217</v>
      </c>
      <c r="W30" s="65"/>
    </row>
    <row r="31" spans="2:23">
      <c r="B31" s="11"/>
      <c r="C31" s="9" t="s">
        <v>218</v>
      </c>
      <c r="D31" s="11" t="s">
        <v>219</v>
      </c>
      <c r="E31" s="63">
        <v>13</v>
      </c>
      <c r="F31" s="63">
        <v>12</v>
      </c>
      <c r="G31" s="63">
        <v>8</v>
      </c>
      <c r="H31" s="63">
        <v>13</v>
      </c>
      <c r="I31" s="63">
        <v>9</v>
      </c>
      <c r="J31" s="73">
        <v>1</v>
      </c>
      <c r="K31" s="73">
        <v>1</v>
      </c>
      <c r="L31" s="73">
        <v>4</v>
      </c>
      <c r="M31" s="73">
        <v>0</v>
      </c>
      <c r="N31" s="73">
        <v>1</v>
      </c>
      <c r="O31" s="118">
        <v>4</v>
      </c>
      <c r="P31" s="118">
        <v>3</v>
      </c>
      <c r="Q31" s="145"/>
      <c r="R31" s="145"/>
      <c r="S31" s="145"/>
      <c r="T31" s="145"/>
      <c r="U31" s="145"/>
      <c r="V31" s="11" t="s">
        <v>220</v>
      </c>
      <c r="W31" s="65"/>
    </row>
    <row r="32" spans="2:23" ht="30">
      <c r="B32" s="11" t="s">
        <v>221</v>
      </c>
      <c r="C32" s="9" t="s">
        <v>222</v>
      </c>
      <c r="D32" s="11" t="s">
        <v>223</v>
      </c>
      <c r="E32" s="63">
        <v>1</v>
      </c>
      <c r="F32" s="63">
        <v>0</v>
      </c>
      <c r="G32" s="63">
        <v>0</v>
      </c>
      <c r="H32" s="63">
        <v>0</v>
      </c>
      <c r="I32" s="63">
        <v>0</v>
      </c>
      <c r="J32" s="73">
        <v>0</v>
      </c>
      <c r="K32" s="73">
        <v>0</v>
      </c>
      <c r="L32" s="73">
        <v>0</v>
      </c>
      <c r="M32" s="73">
        <v>0</v>
      </c>
      <c r="N32" s="73">
        <v>0</v>
      </c>
      <c r="O32" s="118">
        <v>0</v>
      </c>
      <c r="P32" s="118">
        <v>0</v>
      </c>
      <c r="Q32" s="145"/>
      <c r="R32" s="145"/>
      <c r="S32" s="145"/>
      <c r="T32" s="145"/>
      <c r="U32" s="145"/>
      <c r="V32" s="11" t="s">
        <v>184</v>
      </c>
      <c r="W32" s="65"/>
    </row>
    <row r="33" spans="2:23" ht="30">
      <c r="B33" s="11" t="s">
        <v>224</v>
      </c>
      <c r="C33" s="9" t="s">
        <v>225</v>
      </c>
      <c r="D33" s="11" t="s">
        <v>226</v>
      </c>
      <c r="E33" s="63">
        <v>0</v>
      </c>
      <c r="F33" s="63">
        <v>1</v>
      </c>
      <c r="G33" s="63">
        <v>0</v>
      </c>
      <c r="H33" s="63">
        <v>0</v>
      </c>
      <c r="I33" s="63">
        <v>0</v>
      </c>
      <c r="J33" s="73">
        <v>0</v>
      </c>
      <c r="K33" s="73">
        <v>0</v>
      </c>
      <c r="L33" s="73">
        <v>0</v>
      </c>
      <c r="M33" s="73">
        <v>0</v>
      </c>
      <c r="N33" s="73">
        <v>0</v>
      </c>
      <c r="O33" s="118">
        <v>0</v>
      </c>
      <c r="P33" s="118">
        <v>0</v>
      </c>
      <c r="Q33" s="145"/>
      <c r="R33" s="145"/>
      <c r="S33" s="145"/>
      <c r="T33" s="145"/>
      <c r="U33" s="145"/>
      <c r="V33" s="11" t="s">
        <v>227</v>
      </c>
      <c r="W33" s="65"/>
    </row>
  </sheetData>
  <dataValidations count="1">
    <dataValidation type="custom" operator="greaterThanOrEqual" allowBlank="1" showInputMessage="1" showErrorMessage="1" error="This cell only accepts a number of &quot;NA&quot;_x000a_" sqref="E20:L27 E28:N33 E8:N9 E11:N15 M16:N27 O8:U33" xr:uid="{1268DE2B-7551-4174-BA70-0D0C3323EE4D}">
      <formula1>OR(AND(ISNUMBER(E8), E8&gt;=0), E8 ="NA")</formula1>
    </dataValidation>
  </dataValidations>
  <pageMargins left="0.7" right="0.7" top="0.75" bottom="0.75" header="0.3" footer="0.3"/>
  <pageSetup paperSize="5" scale="40" fitToHeight="0" orientation="landscape" r:id="rId1"/>
  <headerFooter>
    <oddFooter>&amp;LSDGE 2021 WMP - &amp;A&amp;C&amp;P&amp;R&amp;D</oddFooter>
  </headerFooter>
  <customProperties>
    <customPr name="_pios_id" r:id="rId2"/>
  </customProperties>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codeName="Sheet4">
    <pageSetUpPr fitToPage="1"/>
  </sheetPr>
  <dimension ref="B2:AA60"/>
  <sheetViews>
    <sheetView tabSelected="1" zoomScale="80" zoomScaleNormal="50" zoomScalePageLayoutView="80" workbookViewId="0">
      <selection activeCell="Q25" sqref="Q25"/>
    </sheetView>
  </sheetViews>
  <sheetFormatPr defaultColWidth="9.28515625" defaultRowHeight="15" outlineLevelCol="1"/>
  <cols>
    <col min="1" max="1" width="5.5703125" style="7" customWidth="1"/>
    <col min="2" max="2" width="39.85546875" style="1" customWidth="1"/>
    <col min="3" max="3" width="10.140625" style="1" customWidth="1"/>
    <col min="4" max="4" width="60.140625" style="1" customWidth="1"/>
    <col min="5" max="5" width="12.5703125" style="7" hidden="1" customWidth="1"/>
    <col min="6" max="6" width="10.5703125" style="7" hidden="1" customWidth="1"/>
    <col min="7" max="7" width="35.7109375" style="7" hidden="1" customWidth="1"/>
    <col min="8" max="8" width="17.42578125" style="7" hidden="1" customWidth="1"/>
    <col min="9" max="12" width="9.42578125" style="7" customWidth="1"/>
    <col min="13" max="13" width="10.28515625" style="7" customWidth="1"/>
    <col min="14" max="16" width="9.28515625" style="7"/>
    <col min="17" max="17" width="9.28515625" style="7" customWidth="1"/>
    <col min="18" max="25" width="9.28515625" style="7" customWidth="1" outlineLevel="1"/>
    <col min="26" max="26" width="12.85546875" style="1" customWidth="1"/>
    <col min="27" max="27" width="83" style="7" customWidth="1"/>
    <col min="28" max="16384" width="9.28515625" style="7"/>
  </cols>
  <sheetData>
    <row r="2" spans="2:27">
      <c r="B2" s="13" t="s">
        <v>48</v>
      </c>
      <c r="C2" s="16" t="str">
        <f>IF('Quarterly Submission Guide'!$D$20 = "", "",'Quarterly Submission Guide'!$D$20)</f>
        <v>SDG&amp;E</v>
      </c>
      <c r="D2" s="82"/>
      <c r="E2" s="16" t="str">
        <f>IF('Quarterly Submission Guide'!$D$20 = "", "",'Quarterly Submission Guide'!$D$20)</f>
        <v>SDG&amp;E</v>
      </c>
    </row>
    <row r="3" spans="2:27">
      <c r="B3" s="14" t="s">
        <v>56</v>
      </c>
      <c r="C3" s="12">
        <v>3</v>
      </c>
      <c r="D3" s="83"/>
      <c r="E3" s="12">
        <v>3</v>
      </c>
    </row>
    <row r="4" spans="2:27">
      <c r="B4" s="15" t="s">
        <v>54</v>
      </c>
      <c r="C4" s="27">
        <v>44501</v>
      </c>
      <c r="D4" s="84"/>
      <c r="E4" s="27">
        <v>44317</v>
      </c>
    </row>
    <row r="5" spans="2:27">
      <c r="Q5" s="53"/>
      <c r="R5" s="53" t="s">
        <v>58</v>
      </c>
    </row>
    <row r="6" spans="2:27" ht="18" customHeight="1">
      <c r="B6" s="2" t="s">
        <v>228</v>
      </c>
      <c r="C6" s="2"/>
      <c r="D6" s="2"/>
      <c r="E6" s="213"/>
      <c r="F6" s="213"/>
      <c r="G6" s="213"/>
      <c r="H6" s="213"/>
      <c r="I6" s="213"/>
      <c r="J6" s="213"/>
      <c r="K6" s="213"/>
      <c r="L6" s="213"/>
      <c r="M6" s="213"/>
      <c r="N6" s="3">
        <v>1</v>
      </c>
      <c r="O6" s="3">
        <v>2</v>
      </c>
      <c r="P6" s="3">
        <v>3</v>
      </c>
      <c r="Q6" s="3">
        <v>4</v>
      </c>
      <c r="R6" s="3">
        <v>1</v>
      </c>
      <c r="S6" s="3">
        <v>2</v>
      </c>
      <c r="T6" s="3">
        <v>3</v>
      </c>
      <c r="U6" s="3">
        <v>4</v>
      </c>
      <c r="V6" s="3">
        <v>1</v>
      </c>
      <c r="W6" s="3">
        <v>2</v>
      </c>
      <c r="X6" s="3">
        <v>3</v>
      </c>
      <c r="Y6" s="3">
        <v>4</v>
      </c>
      <c r="Z6" s="6"/>
      <c r="AA6" s="213"/>
    </row>
    <row r="7" spans="2:27" s="1" customFormat="1" ht="30">
      <c r="B7" s="4" t="s">
        <v>229</v>
      </c>
      <c r="C7" s="4" t="s">
        <v>61</v>
      </c>
      <c r="D7" s="4" t="s">
        <v>230</v>
      </c>
      <c r="E7" s="4" t="s">
        <v>231</v>
      </c>
      <c r="F7" s="4" t="s">
        <v>232</v>
      </c>
      <c r="G7" s="4" t="s">
        <v>233</v>
      </c>
      <c r="H7" s="4" t="s">
        <v>234</v>
      </c>
      <c r="I7" s="4">
        <v>2015</v>
      </c>
      <c r="J7" s="4">
        <v>2016</v>
      </c>
      <c r="K7" s="4">
        <v>2017</v>
      </c>
      <c r="L7" s="4">
        <v>2018</v>
      </c>
      <c r="M7" s="4">
        <v>2019</v>
      </c>
      <c r="N7" s="4">
        <v>2020</v>
      </c>
      <c r="O7" s="4">
        <v>2020</v>
      </c>
      <c r="P7" s="4">
        <v>2020</v>
      </c>
      <c r="Q7" s="4">
        <v>2020</v>
      </c>
      <c r="R7" s="4">
        <v>2021</v>
      </c>
      <c r="S7" s="4">
        <v>2021</v>
      </c>
      <c r="T7" s="4">
        <v>2021</v>
      </c>
      <c r="U7" s="4">
        <v>2021</v>
      </c>
      <c r="V7" s="4">
        <v>2022</v>
      </c>
      <c r="W7" s="4">
        <v>2022</v>
      </c>
      <c r="X7" s="4">
        <v>2022</v>
      </c>
      <c r="Y7" s="4">
        <v>2022</v>
      </c>
      <c r="Z7" s="4" t="s">
        <v>63</v>
      </c>
      <c r="AA7" s="4" t="s">
        <v>64</v>
      </c>
    </row>
    <row r="8" spans="2:27" ht="30">
      <c r="B8" s="10" t="s">
        <v>235</v>
      </c>
      <c r="C8" s="34" t="s">
        <v>66</v>
      </c>
      <c r="D8" s="8" t="s">
        <v>236</v>
      </c>
      <c r="E8" s="8"/>
      <c r="F8" s="69"/>
      <c r="G8" s="70" t="s">
        <v>237</v>
      </c>
      <c r="H8" s="8" t="s">
        <v>1</v>
      </c>
      <c r="I8" s="130">
        <v>108</v>
      </c>
      <c r="J8" s="130">
        <v>138</v>
      </c>
      <c r="K8" s="130">
        <v>169</v>
      </c>
      <c r="L8" s="130">
        <v>182</v>
      </c>
      <c r="M8" s="130">
        <v>137</v>
      </c>
      <c r="N8" s="130">
        <v>0</v>
      </c>
      <c r="O8" s="130">
        <v>13</v>
      </c>
      <c r="P8" s="130">
        <v>92</v>
      </c>
      <c r="Q8" s="131">
        <v>59</v>
      </c>
      <c r="R8" s="85">
        <v>7</v>
      </c>
      <c r="S8" s="85">
        <v>27</v>
      </c>
      <c r="T8" s="85">
        <v>91</v>
      </c>
      <c r="U8" s="64"/>
      <c r="V8" s="64"/>
      <c r="W8" s="64"/>
      <c r="X8" s="64"/>
      <c r="Y8" s="64"/>
      <c r="Z8" s="69" t="s">
        <v>238</v>
      </c>
      <c r="AA8" s="64"/>
    </row>
    <row r="9" spans="2:27" ht="19.5" customHeight="1">
      <c r="B9" s="11"/>
      <c r="C9" s="35" t="s">
        <v>69</v>
      </c>
      <c r="D9" s="9" t="s">
        <v>239</v>
      </c>
      <c r="E9" s="9"/>
      <c r="F9" s="70"/>
      <c r="G9" s="70" t="s">
        <v>240</v>
      </c>
      <c r="H9" s="9" t="s">
        <v>1</v>
      </c>
      <c r="I9" s="132">
        <v>4</v>
      </c>
      <c r="J9" s="132">
        <v>19</v>
      </c>
      <c r="K9" s="132">
        <v>22</v>
      </c>
      <c r="L9" s="132">
        <v>12</v>
      </c>
      <c r="M9" s="132">
        <v>10</v>
      </c>
      <c r="N9" s="133">
        <v>0</v>
      </c>
      <c r="O9" s="133">
        <v>0</v>
      </c>
      <c r="P9" s="133">
        <v>6</v>
      </c>
      <c r="Q9" s="85">
        <v>13</v>
      </c>
      <c r="R9" s="85">
        <v>5</v>
      </c>
      <c r="S9" s="85">
        <v>0</v>
      </c>
      <c r="T9" s="85">
        <v>0</v>
      </c>
      <c r="U9" s="65"/>
      <c r="V9" s="65"/>
      <c r="W9" s="65"/>
      <c r="X9" s="65"/>
      <c r="Y9" s="65"/>
      <c r="Z9" s="70" t="s">
        <v>238</v>
      </c>
      <c r="AA9" s="65" t="s">
        <v>241</v>
      </c>
    </row>
    <row r="10" spans="2:27">
      <c r="B10" s="11" t="s">
        <v>242</v>
      </c>
      <c r="C10" s="35" t="s">
        <v>167</v>
      </c>
      <c r="D10" s="9" t="s">
        <v>243</v>
      </c>
      <c r="E10" s="9"/>
      <c r="F10" s="70"/>
      <c r="G10" s="70"/>
      <c r="H10" s="9" t="s">
        <v>1</v>
      </c>
      <c r="I10" s="132">
        <v>3</v>
      </c>
      <c r="J10" s="132">
        <v>1</v>
      </c>
      <c r="K10" s="132">
        <v>2</v>
      </c>
      <c r="L10" s="132">
        <v>0</v>
      </c>
      <c r="M10" s="134">
        <v>0</v>
      </c>
      <c r="N10" s="85">
        <v>0</v>
      </c>
      <c r="O10" s="134">
        <v>0</v>
      </c>
      <c r="P10" s="85">
        <v>1</v>
      </c>
      <c r="Q10" s="134">
        <v>0</v>
      </c>
      <c r="R10" s="85">
        <v>0</v>
      </c>
      <c r="S10" s="85">
        <v>0</v>
      </c>
      <c r="T10" s="85">
        <v>0</v>
      </c>
      <c r="U10" s="65"/>
      <c r="V10" s="65"/>
      <c r="W10" s="65"/>
      <c r="X10" s="65"/>
      <c r="Y10" s="65"/>
      <c r="Z10" s="70" t="s">
        <v>244</v>
      </c>
      <c r="AA10" s="65"/>
    </row>
    <row r="11" spans="2:27">
      <c r="B11" s="11"/>
      <c r="C11" s="35" t="s">
        <v>169</v>
      </c>
      <c r="D11" s="9" t="s">
        <v>245</v>
      </c>
      <c r="E11" s="9"/>
      <c r="F11" s="70"/>
      <c r="G11" s="70"/>
      <c r="H11" s="9" t="s">
        <v>1</v>
      </c>
      <c r="I11" s="132">
        <v>0</v>
      </c>
      <c r="J11" s="132">
        <v>0</v>
      </c>
      <c r="K11" s="132">
        <v>1</v>
      </c>
      <c r="L11" s="132">
        <v>0</v>
      </c>
      <c r="M11" s="132">
        <v>0</v>
      </c>
      <c r="N11" s="85">
        <v>0</v>
      </c>
      <c r="O11" s="132">
        <v>0</v>
      </c>
      <c r="P11" s="85">
        <v>1</v>
      </c>
      <c r="Q11" s="132">
        <v>0</v>
      </c>
      <c r="R11" s="85">
        <v>0</v>
      </c>
      <c r="S11" s="85">
        <v>0</v>
      </c>
      <c r="T11" s="85">
        <v>0</v>
      </c>
      <c r="U11" s="65"/>
      <c r="V11" s="65"/>
      <c r="W11" s="65"/>
      <c r="X11" s="65"/>
      <c r="Y11" s="65"/>
      <c r="Z11" s="70" t="s">
        <v>244</v>
      </c>
      <c r="AA11" s="65"/>
    </row>
    <row r="12" spans="2:27">
      <c r="B12" s="54"/>
      <c r="C12" s="35" t="s">
        <v>171</v>
      </c>
      <c r="D12" s="9" t="s">
        <v>246</v>
      </c>
      <c r="E12" s="9"/>
      <c r="F12" s="70"/>
      <c r="G12" s="70"/>
      <c r="H12" s="9" t="s">
        <v>1</v>
      </c>
      <c r="I12" s="134">
        <v>2</v>
      </c>
      <c r="J12" s="134">
        <v>6</v>
      </c>
      <c r="K12" s="134">
        <v>4</v>
      </c>
      <c r="L12" s="134">
        <v>2</v>
      </c>
      <c r="M12" s="134">
        <v>4</v>
      </c>
      <c r="N12" s="85">
        <v>0</v>
      </c>
      <c r="O12" s="85">
        <v>0</v>
      </c>
      <c r="P12" s="85">
        <v>9</v>
      </c>
      <c r="Q12" s="85">
        <v>3</v>
      </c>
      <c r="R12" s="85">
        <v>0</v>
      </c>
      <c r="S12" s="85">
        <v>2</v>
      </c>
      <c r="T12" s="85">
        <v>2</v>
      </c>
      <c r="U12" s="65"/>
      <c r="V12" s="65"/>
      <c r="W12" s="65"/>
      <c r="X12" s="65"/>
      <c r="Y12" s="65"/>
      <c r="Z12" s="70" t="s">
        <v>244</v>
      </c>
      <c r="AA12" s="65"/>
    </row>
    <row r="13" spans="2:27">
      <c r="B13" s="54"/>
      <c r="C13" s="35" t="s">
        <v>173</v>
      </c>
      <c r="D13" s="9" t="s">
        <v>247</v>
      </c>
      <c r="E13" s="9"/>
      <c r="F13" s="70"/>
      <c r="G13" s="70"/>
      <c r="H13" s="9" t="s">
        <v>1</v>
      </c>
      <c r="I13" s="134">
        <v>0</v>
      </c>
      <c r="J13" s="134">
        <v>0</v>
      </c>
      <c r="K13" s="134">
        <v>2</v>
      </c>
      <c r="L13" s="134">
        <v>1</v>
      </c>
      <c r="M13" s="134">
        <v>2</v>
      </c>
      <c r="N13" s="85">
        <v>0</v>
      </c>
      <c r="O13" s="85">
        <v>0</v>
      </c>
      <c r="P13" s="85">
        <v>1</v>
      </c>
      <c r="Q13" s="85">
        <v>1</v>
      </c>
      <c r="R13" s="85">
        <v>0</v>
      </c>
      <c r="S13" s="85">
        <v>0</v>
      </c>
      <c r="T13" s="85">
        <v>0</v>
      </c>
      <c r="U13" s="65"/>
      <c r="V13" s="65"/>
      <c r="W13" s="65"/>
      <c r="X13" s="65"/>
      <c r="Y13" s="65"/>
      <c r="Z13" s="70" t="s">
        <v>244</v>
      </c>
      <c r="AA13" s="65"/>
    </row>
    <row r="14" spans="2:27">
      <c r="B14" s="54"/>
      <c r="C14" s="35" t="s">
        <v>248</v>
      </c>
      <c r="D14" s="9" t="s">
        <v>249</v>
      </c>
      <c r="E14" s="9"/>
      <c r="F14" s="70"/>
      <c r="G14" s="70"/>
      <c r="H14" s="9" t="s">
        <v>1</v>
      </c>
      <c r="I14" s="134">
        <v>1</v>
      </c>
      <c r="J14" s="134">
        <v>0</v>
      </c>
      <c r="K14" s="134">
        <v>3</v>
      </c>
      <c r="L14" s="134">
        <v>3</v>
      </c>
      <c r="M14" s="134">
        <v>0</v>
      </c>
      <c r="N14" s="85">
        <v>0</v>
      </c>
      <c r="O14" s="85">
        <v>0</v>
      </c>
      <c r="P14" s="85">
        <v>0</v>
      </c>
      <c r="Q14" s="85">
        <v>0</v>
      </c>
      <c r="R14" s="85">
        <v>0</v>
      </c>
      <c r="S14" s="85">
        <v>1</v>
      </c>
      <c r="T14" s="85">
        <v>0</v>
      </c>
      <c r="U14" s="65"/>
      <c r="V14" s="65"/>
      <c r="W14" s="65"/>
      <c r="X14" s="65"/>
      <c r="Y14" s="65"/>
      <c r="Z14" s="70" t="s">
        <v>244</v>
      </c>
      <c r="AA14" s="65"/>
    </row>
    <row r="15" spans="2:27">
      <c r="B15" s="54"/>
      <c r="C15" s="35" t="s">
        <v>250</v>
      </c>
      <c r="D15" s="9" t="s">
        <v>251</v>
      </c>
      <c r="E15" s="9"/>
      <c r="F15" s="70"/>
      <c r="G15" s="70"/>
      <c r="H15" s="9" t="s">
        <v>1</v>
      </c>
      <c r="I15" s="134">
        <v>0</v>
      </c>
      <c r="J15" s="134">
        <v>0</v>
      </c>
      <c r="K15" s="134">
        <v>0</v>
      </c>
      <c r="L15" s="134">
        <v>0</v>
      </c>
      <c r="M15" s="134">
        <v>0</v>
      </c>
      <c r="N15" s="85">
        <v>0</v>
      </c>
      <c r="O15" s="85">
        <v>0</v>
      </c>
      <c r="P15" s="85">
        <v>0</v>
      </c>
      <c r="Q15" s="85">
        <v>0</v>
      </c>
      <c r="R15" s="85">
        <v>0</v>
      </c>
      <c r="S15" s="85">
        <v>0</v>
      </c>
      <c r="T15" s="85">
        <v>0</v>
      </c>
      <c r="U15" s="65"/>
      <c r="V15" s="65"/>
      <c r="W15" s="65"/>
      <c r="X15" s="65"/>
      <c r="Y15" s="65"/>
      <c r="Z15" s="70" t="s">
        <v>244</v>
      </c>
      <c r="AA15" s="65"/>
    </row>
    <row r="16" spans="2:27">
      <c r="B16" s="54"/>
      <c r="C16" s="35" t="s">
        <v>252</v>
      </c>
      <c r="D16" s="9" t="s">
        <v>253</v>
      </c>
      <c r="E16" s="9"/>
      <c r="F16" s="70"/>
      <c r="G16" s="70"/>
      <c r="H16" s="9" t="s">
        <v>1</v>
      </c>
      <c r="I16" s="134">
        <v>0</v>
      </c>
      <c r="J16" s="134">
        <v>0</v>
      </c>
      <c r="K16" s="134">
        <v>1</v>
      </c>
      <c r="L16" s="134">
        <v>2</v>
      </c>
      <c r="M16" s="134">
        <v>0</v>
      </c>
      <c r="N16" s="85">
        <v>0</v>
      </c>
      <c r="O16" s="85">
        <v>0</v>
      </c>
      <c r="P16" s="85">
        <v>2</v>
      </c>
      <c r="Q16" s="85">
        <v>0</v>
      </c>
      <c r="R16" s="85">
        <v>0</v>
      </c>
      <c r="S16" s="85">
        <v>0</v>
      </c>
      <c r="T16" s="85">
        <v>0</v>
      </c>
      <c r="U16" s="65"/>
      <c r="V16" s="65"/>
      <c r="W16" s="65"/>
      <c r="X16" s="65"/>
      <c r="Y16" s="65"/>
      <c r="Z16" s="70" t="s">
        <v>244</v>
      </c>
      <c r="AA16" s="65"/>
    </row>
    <row r="17" spans="2:27">
      <c r="B17" s="54"/>
      <c r="C17" s="35" t="s">
        <v>254</v>
      </c>
      <c r="D17" s="9" t="s">
        <v>255</v>
      </c>
      <c r="E17" s="9"/>
      <c r="F17" s="70"/>
      <c r="G17" s="70"/>
      <c r="H17" s="9" t="s">
        <v>1</v>
      </c>
      <c r="I17" s="134">
        <v>0</v>
      </c>
      <c r="J17" s="134">
        <v>0</v>
      </c>
      <c r="K17" s="134">
        <v>0</v>
      </c>
      <c r="L17" s="134">
        <v>0</v>
      </c>
      <c r="M17" s="134">
        <v>0</v>
      </c>
      <c r="N17" s="85">
        <v>0</v>
      </c>
      <c r="O17" s="85">
        <v>0</v>
      </c>
      <c r="P17" s="85">
        <v>0</v>
      </c>
      <c r="Q17" s="85">
        <v>0</v>
      </c>
      <c r="R17" s="85">
        <v>0</v>
      </c>
      <c r="S17" s="85">
        <v>0</v>
      </c>
      <c r="T17" s="85">
        <v>0</v>
      </c>
      <c r="U17" s="65"/>
      <c r="V17" s="65"/>
      <c r="W17" s="65"/>
      <c r="X17" s="65"/>
      <c r="Y17" s="65"/>
      <c r="Z17" s="70" t="s">
        <v>244</v>
      </c>
      <c r="AA17" s="65"/>
    </row>
    <row r="18" spans="2:27" ht="18.75" customHeight="1">
      <c r="B18" s="11" t="s">
        <v>256</v>
      </c>
      <c r="C18" s="35" t="s">
        <v>146</v>
      </c>
      <c r="D18" s="9" t="s">
        <v>257</v>
      </c>
      <c r="E18" s="9"/>
      <c r="F18" s="70"/>
      <c r="G18" s="70"/>
      <c r="H18" s="9" t="s">
        <v>1</v>
      </c>
      <c r="I18" s="134">
        <v>3</v>
      </c>
      <c r="J18" s="134">
        <v>5</v>
      </c>
      <c r="K18" s="134">
        <v>8</v>
      </c>
      <c r="L18" s="134">
        <v>5</v>
      </c>
      <c r="M18" s="134">
        <v>2</v>
      </c>
      <c r="N18" s="85">
        <v>0</v>
      </c>
      <c r="O18" s="85">
        <v>0</v>
      </c>
      <c r="P18" s="85">
        <v>1</v>
      </c>
      <c r="Q18" s="85">
        <v>2</v>
      </c>
      <c r="R18" s="85">
        <v>0</v>
      </c>
      <c r="S18" s="85">
        <v>1</v>
      </c>
      <c r="T18" s="85">
        <v>3</v>
      </c>
      <c r="U18" s="65"/>
      <c r="V18" s="65"/>
      <c r="W18" s="65"/>
      <c r="X18" s="65"/>
      <c r="Y18" s="65"/>
      <c r="Z18" s="70" t="s">
        <v>258</v>
      </c>
      <c r="AA18" s="65"/>
    </row>
    <row r="19" spans="2:27">
      <c r="B19" s="11"/>
      <c r="C19" s="35" t="s">
        <v>150</v>
      </c>
      <c r="D19" s="9" t="s">
        <v>259</v>
      </c>
      <c r="E19" s="9"/>
      <c r="F19" s="70"/>
      <c r="G19" s="70"/>
      <c r="H19" s="9" t="s">
        <v>1</v>
      </c>
      <c r="I19" s="134">
        <v>0</v>
      </c>
      <c r="J19" s="134">
        <v>0</v>
      </c>
      <c r="K19" s="134">
        <v>2</v>
      </c>
      <c r="L19" s="134">
        <v>4</v>
      </c>
      <c r="M19" s="134">
        <v>0</v>
      </c>
      <c r="N19" s="85">
        <v>0</v>
      </c>
      <c r="O19" s="85">
        <v>0</v>
      </c>
      <c r="P19" s="85">
        <v>1</v>
      </c>
      <c r="Q19" s="85">
        <v>0</v>
      </c>
      <c r="R19" s="85">
        <v>0</v>
      </c>
      <c r="S19" s="85">
        <v>0</v>
      </c>
      <c r="T19" s="85">
        <v>0</v>
      </c>
      <c r="U19" s="65"/>
      <c r="V19" s="65"/>
      <c r="W19" s="65"/>
      <c r="X19" s="65"/>
      <c r="Y19" s="65"/>
      <c r="Z19" s="70" t="s">
        <v>258</v>
      </c>
    </row>
    <row r="20" spans="2:27" ht="29.25" customHeight="1">
      <c r="B20" s="54"/>
      <c r="C20" s="35" t="s">
        <v>153</v>
      </c>
      <c r="D20" s="9" t="s">
        <v>260</v>
      </c>
      <c r="E20" s="9"/>
      <c r="F20" s="70"/>
      <c r="G20" s="70"/>
      <c r="H20" s="9" t="s">
        <v>1</v>
      </c>
      <c r="I20" s="134">
        <v>114</v>
      </c>
      <c r="J20" s="134">
        <v>104</v>
      </c>
      <c r="K20" s="134">
        <v>133</v>
      </c>
      <c r="L20" s="134">
        <v>134</v>
      </c>
      <c r="M20" s="134">
        <v>132</v>
      </c>
      <c r="N20" s="152">
        <v>0</v>
      </c>
      <c r="O20" s="152">
        <v>7</v>
      </c>
      <c r="P20" s="152">
        <v>111</v>
      </c>
      <c r="Q20" s="152">
        <v>51</v>
      </c>
      <c r="R20" s="152">
        <v>23</v>
      </c>
      <c r="S20" s="85">
        <v>17</v>
      </c>
      <c r="T20" s="85">
        <v>90</v>
      </c>
      <c r="U20" s="65"/>
      <c r="V20" s="65"/>
      <c r="W20" s="65"/>
      <c r="X20" s="65"/>
      <c r="Y20" s="65"/>
      <c r="Z20" s="70" t="s">
        <v>258</v>
      </c>
      <c r="AA20" s="70" t="s">
        <v>261</v>
      </c>
    </row>
    <row r="21" spans="2:27">
      <c r="B21" s="54"/>
      <c r="C21" s="35" t="s">
        <v>262</v>
      </c>
      <c r="D21" s="9" t="s">
        <v>263</v>
      </c>
      <c r="E21" s="9"/>
      <c r="F21" s="70"/>
      <c r="G21" s="70"/>
      <c r="H21" s="9" t="s">
        <v>1</v>
      </c>
      <c r="I21" s="134">
        <v>1</v>
      </c>
      <c r="J21" s="134">
        <v>2</v>
      </c>
      <c r="K21" s="134">
        <v>20</v>
      </c>
      <c r="L21" s="134">
        <v>25</v>
      </c>
      <c r="M21" s="134">
        <v>13</v>
      </c>
      <c r="N21" s="152">
        <v>0</v>
      </c>
      <c r="O21" s="152">
        <v>0</v>
      </c>
      <c r="P21" s="152">
        <v>28</v>
      </c>
      <c r="Q21" s="152">
        <v>17</v>
      </c>
      <c r="R21" s="152">
        <v>0</v>
      </c>
      <c r="S21" s="85">
        <v>0</v>
      </c>
      <c r="T21" s="85">
        <v>0</v>
      </c>
      <c r="U21" s="65"/>
      <c r="V21" s="65"/>
      <c r="W21" s="65"/>
      <c r="X21" s="65"/>
      <c r="Y21" s="65"/>
      <c r="Z21" s="70" t="s">
        <v>258</v>
      </c>
      <c r="AA21" s="65"/>
    </row>
    <row r="22" spans="2:27">
      <c r="B22" s="11"/>
      <c r="C22" s="35" t="s">
        <v>264</v>
      </c>
      <c r="D22" s="9" t="s">
        <v>265</v>
      </c>
      <c r="E22" s="9"/>
      <c r="F22" s="70"/>
      <c r="G22" s="70"/>
      <c r="H22" s="9" t="s">
        <v>1</v>
      </c>
      <c r="I22" s="134">
        <v>3</v>
      </c>
      <c r="J22" s="134">
        <v>7</v>
      </c>
      <c r="K22" s="134">
        <v>9</v>
      </c>
      <c r="L22" s="134">
        <v>6</v>
      </c>
      <c r="M22" s="134">
        <v>8</v>
      </c>
      <c r="N22" s="152">
        <v>0</v>
      </c>
      <c r="O22" s="152">
        <v>0</v>
      </c>
      <c r="P22" s="152">
        <v>5</v>
      </c>
      <c r="Q22" s="152">
        <v>2</v>
      </c>
      <c r="R22" s="152">
        <v>0</v>
      </c>
      <c r="S22" s="85">
        <v>3</v>
      </c>
      <c r="T22" s="85">
        <v>3</v>
      </c>
      <c r="U22" s="65"/>
      <c r="V22" s="65"/>
      <c r="W22" s="65"/>
      <c r="X22" s="65"/>
      <c r="Y22" s="65"/>
      <c r="Z22" s="70" t="s">
        <v>258</v>
      </c>
      <c r="AA22" s="65"/>
    </row>
    <row r="23" spans="2:27">
      <c r="B23" s="54"/>
      <c r="C23" s="35" t="s">
        <v>266</v>
      </c>
      <c r="D23" s="9" t="s">
        <v>267</v>
      </c>
      <c r="E23" s="9"/>
      <c r="F23" s="70"/>
      <c r="G23" s="70"/>
      <c r="H23" s="9" t="s">
        <v>1</v>
      </c>
      <c r="I23" s="134">
        <v>0</v>
      </c>
      <c r="J23" s="134">
        <v>0</v>
      </c>
      <c r="K23" s="134">
        <v>0</v>
      </c>
      <c r="L23" s="134">
        <v>1</v>
      </c>
      <c r="M23" s="134">
        <v>1</v>
      </c>
      <c r="N23" s="152">
        <v>0</v>
      </c>
      <c r="O23" s="152">
        <v>0</v>
      </c>
      <c r="P23" s="152">
        <v>0</v>
      </c>
      <c r="Q23" s="152">
        <v>0</v>
      </c>
      <c r="R23" s="152">
        <v>0</v>
      </c>
      <c r="S23" s="85">
        <v>0</v>
      </c>
      <c r="T23" s="85">
        <v>0</v>
      </c>
      <c r="U23" s="65"/>
      <c r="V23" s="65"/>
      <c r="W23" s="65"/>
      <c r="X23" s="65"/>
      <c r="Y23" s="65"/>
      <c r="Z23" s="70" t="s">
        <v>258</v>
      </c>
      <c r="AA23" s="65"/>
    </row>
    <row r="24" spans="2:27">
      <c r="B24" s="11"/>
      <c r="C24" s="35" t="s">
        <v>268</v>
      </c>
      <c r="D24" s="9" t="s">
        <v>269</v>
      </c>
      <c r="E24" s="9"/>
      <c r="F24" s="70"/>
      <c r="G24" s="70"/>
      <c r="H24" s="9" t="s">
        <v>1</v>
      </c>
      <c r="I24" s="153">
        <v>67</v>
      </c>
      <c r="J24" s="153">
        <v>64</v>
      </c>
      <c r="K24" s="153">
        <v>70</v>
      </c>
      <c r="L24" s="153">
        <v>72</v>
      </c>
      <c r="M24" s="153">
        <v>50</v>
      </c>
      <c r="N24" s="189">
        <v>0</v>
      </c>
      <c r="O24" s="189">
        <v>5</v>
      </c>
      <c r="P24" s="189">
        <v>28</v>
      </c>
      <c r="Q24" s="189">
        <v>19</v>
      </c>
      <c r="R24" s="189">
        <v>4</v>
      </c>
      <c r="S24" s="85">
        <v>2</v>
      </c>
      <c r="T24" s="85">
        <v>19</v>
      </c>
      <c r="U24" s="65"/>
      <c r="V24" s="65"/>
      <c r="W24" s="65"/>
      <c r="X24" s="65"/>
      <c r="Y24" s="65"/>
      <c r="Z24" s="70" t="s">
        <v>258</v>
      </c>
      <c r="AA24" s="65"/>
    </row>
    <row r="25" spans="2:27">
      <c r="B25" s="11"/>
      <c r="C25" s="35" t="s">
        <v>270</v>
      </c>
      <c r="D25" s="9" t="s">
        <v>271</v>
      </c>
      <c r="E25" s="9"/>
      <c r="F25" s="70"/>
      <c r="G25" s="70"/>
      <c r="H25" s="9" t="s">
        <v>1</v>
      </c>
      <c r="I25" s="153">
        <v>1</v>
      </c>
      <c r="J25" s="153">
        <v>3</v>
      </c>
      <c r="K25" s="153">
        <v>9</v>
      </c>
      <c r="L25" s="153">
        <v>10</v>
      </c>
      <c r="M25" s="153">
        <v>3</v>
      </c>
      <c r="N25" s="189">
        <v>0</v>
      </c>
      <c r="O25" s="189">
        <v>0</v>
      </c>
      <c r="P25" s="189">
        <v>1</v>
      </c>
      <c r="Q25" s="189">
        <v>4</v>
      </c>
      <c r="R25" s="189">
        <v>0</v>
      </c>
      <c r="S25" s="85">
        <v>0</v>
      </c>
      <c r="T25" s="85">
        <v>0</v>
      </c>
      <c r="U25" s="65"/>
      <c r="V25" s="65"/>
      <c r="W25" s="65"/>
      <c r="X25" s="65"/>
      <c r="Y25" s="65"/>
      <c r="Z25" s="70" t="s">
        <v>258</v>
      </c>
      <c r="AA25" s="65"/>
    </row>
    <row r="26" spans="2:27">
      <c r="B26" s="70"/>
      <c r="C26" s="70"/>
      <c r="D26" s="70"/>
      <c r="E26" s="65"/>
      <c r="F26" s="70"/>
      <c r="G26" s="70"/>
      <c r="H26" s="70"/>
      <c r="I26" s="70"/>
      <c r="J26" s="70"/>
      <c r="K26" s="70"/>
      <c r="L26" s="70"/>
      <c r="M26" s="70"/>
      <c r="N26" s="70"/>
      <c r="O26" s="70"/>
      <c r="P26" s="70"/>
      <c r="Q26" s="70"/>
      <c r="R26" s="65"/>
      <c r="S26" s="65"/>
      <c r="T26" s="65"/>
      <c r="U26" s="65"/>
      <c r="V26" s="65"/>
      <c r="W26" s="65"/>
      <c r="X26" s="65"/>
      <c r="Y26" s="65"/>
      <c r="Z26" s="70"/>
      <c r="AA26" s="65"/>
    </row>
    <row r="27" spans="2:27">
      <c r="B27" s="71"/>
      <c r="C27" s="71"/>
      <c r="D27" s="71"/>
      <c r="E27" s="72"/>
      <c r="F27" s="71"/>
      <c r="G27" s="71"/>
      <c r="H27" s="71"/>
      <c r="I27" s="71"/>
      <c r="J27" s="71"/>
      <c r="K27" s="71"/>
      <c r="L27" s="71"/>
      <c r="M27" s="71"/>
      <c r="N27" s="71"/>
      <c r="O27" s="71"/>
      <c r="P27" s="71"/>
      <c r="Q27" s="71"/>
      <c r="R27" s="71"/>
      <c r="S27" s="71"/>
      <c r="T27" s="71"/>
      <c r="U27" s="71"/>
      <c r="V27" s="71"/>
      <c r="W27" s="71"/>
      <c r="X27" s="71"/>
      <c r="Y27" s="71"/>
      <c r="Z27" s="71"/>
      <c r="AA27" s="72"/>
    </row>
    <row r="28" spans="2:27">
      <c r="B28" s="67"/>
      <c r="C28" s="67"/>
      <c r="D28" s="67"/>
      <c r="E28" s="68"/>
      <c r="F28" s="68"/>
      <c r="G28" s="68"/>
      <c r="H28" s="68"/>
      <c r="I28" s="68"/>
      <c r="J28" s="68"/>
      <c r="K28" s="68"/>
      <c r="L28" s="68"/>
      <c r="M28" s="68"/>
      <c r="N28" s="68"/>
      <c r="O28" s="68"/>
      <c r="P28" s="68"/>
      <c r="Q28" s="68"/>
      <c r="R28" s="68"/>
      <c r="S28" s="68"/>
      <c r="T28" s="68"/>
      <c r="U28" s="68"/>
      <c r="V28" s="68"/>
      <c r="W28" s="68"/>
      <c r="X28" s="68"/>
      <c r="Y28" s="68"/>
      <c r="Z28" s="67"/>
      <c r="AA28" s="68"/>
    </row>
    <row r="29" spans="2:27">
      <c r="B29" s="67"/>
      <c r="C29" s="67"/>
      <c r="D29" s="67"/>
      <c r="E29" s="68"/>
      <c r="F29" s="68"/>
      <c r="G29" s="68"/>
      <c r="H29" s="68"/>
      <c r="I29" s="68"/>
      <c r="J29" s="68"/>
      <c r="K29" s="68"/>
      <c r="L29" s="68"/>
      <c r="M29" s="68"/>
      <c r="N29" s="68"/>
      <c r="O29" s="68"/>
      <c r="P29" s="68"/>
      <c r="Q29" s="68"/>
      <c r="R29" s="68"/>
      <c r="S29" s="68"/>
      <c r="T29" s="68"/>
      <c r="U29" s="68"/>
      <c r="V29" s="68"/>
      <c r="W29" s="68"/>
      <c r="X29" s="68"/>
      <c r="Y29" s="68"/>
      <c r="Z29" s="67"/>
      <c r="AA29" s="68"/>
    </row>
    <row r="30" spans="2:27">
      <c r="B30" s="67"/>
      <c r="C30" s="67"/>
      <c r="D30" s="67"/>
      <c r="E30" s="68"/>
      <c r="F30" s="68"/>
      <c r="G30" s="68"/>
      <c r="H30" s="68"/>
      <c r="I30" s="68"/>
      <c r="J30" s="68"/>
      <c r="K30" s="68"/>
      <c r="L30" s="68"/>
      <c r="M30" s="68"/>
      <c r="N30" s="68"/>
      <c r="O30" s="68"/>
      <c r="P30" s="68"/>
      <c r="Q30" s="68"/>
      <c r="R30" s="68"/>
      <c r="S30" s="68"/>
      <c r="T30" s="68"/>
      <c r="U30" s="68"/>
      <c r="V30" s="68"/>
      <c r="W30" s="68"/>
      <c r="X30" s="68"/>
      <c r="Y30" s="68"/>
      <c r="Z30" s="67"/>
      <c r="AA30" s="68"/>
    </row>
    <row r="31" spans="2:27">
      <c r="B31" s="67"/>
      <c r="C31" s="67"/>
      <c r="D31" s="67"/>
      <c r="E31" s="68"/>
      <c r="F31" s="68"/>
      <c r="G31" s="68"/>
      <c r="H31" s="68"/>
      <c r="I31" s="68"/>
      <c r="J31" s="68"/>
      <c r="K31" s="68"/>
      <c r="L31" s="68"/>
      <c r="M31" s="68"/>
      <c r="N31" s="68"/>
      <c r="O31" s="68"/>
      <c r="P31" s="68"/>
      <c r="Q31" s="68"/>
      <c r="R31" s="68"/>
      <c r="S31" s="68"/>
      <c r="T31" s="68"/>
      <c r="U31" s="68"/>
      <c r="V31" s="68"/>
      <c r="W31" s="68"/>
      <c r="X31" s="68"/>
      <c r="Y31" s="68"/>
      <c r="Z31" s="67"/>
      <c r="AA31" s="68"/>
    </row>
    <row r="32" spans="2:27">
      <c r="B32" s="67"/>
      <c r="C32" s="67"/>
      <c r="D32" s="67"/>
      <c r="E32" s="68"/>
      <c r="F32" s="68"/>
      <c r="G32" s="68"/>
      <c r="H32" s="68"/>
      <c r="I32" s="68"/>
      <c r="J32" s="68"/>
      <c r="K32" s="68"/>
      <c r="L32" s="68"/>
      <c r="M32" s="68"/>
      <c r="N32" s="68"/>
      <c r="O32" s="68"/>
      <c r="P32" s="68"/>
      <c r="Q32" s="68"/>
      <c r="R32" s="68"/>
      <c r="S32" s="68"/>
      <c r="T32" s="68"/>
      <c r="U32" s="68"/>
      <c r="V32" s="68"/>
      <c r="W32" s="68"/>
      <c r="X32" s="68"/>
      <c r="Y32" s="68"/>
      <c r="Z32" s="67"/>
      <c r="AA32" s="68"/>
    </row>
    <row r="33" spans="2:27">
      <c r="B33" s="67"/>
      <c r="C33" s="67"/>
      <c r="D33" s="67"/>
      <c r="E33" s="68"/>
      <c r="F33" s="68"/>
      <c r="G33" s="68"/>
      <c r="H33" s="68"/>
      <c r="I33" s="68"/>
      <c r="J33" s="68"/>
      <c r="K33" s="68"/>
      <c r="L33" s="68"/>
      <c r="M33" s="68"/>
      <c r="N33" s="68"/>
      <c r="O33" s="68"/>
      <c r="P33" s="68"/>
      <c r="Q33" s="68"/>
      <c r="R33" s="68"/>
      <c r="S33" s="68"/>
      <c r="T33" s="68"/>
      <c r="U33" s="68"/>
      <c r="V33" s="68"/>
      <c r="W33" s="68"/>
      <c r="X33" s="68"/>
      <c r="Y33" s="68"/>
      <c r="Z33" s="67"/>
      <c r="AA33" s="68"/>
    </row>
    <row r="34" spans="2:27">
      <c r="B34" s="67"/>
      <c r="C34" s="67"/>
      <c r="D34" s="67"/>
      <c r="E34" s="68"/>
      <c r="F34" s="68"/>
      <c r="G34" s="68"/>
      <c r="H34" s="68"/>
      <c r="I34" s="68"/>
      <c r="J34" s="68"/>
      <c r="K34" s="68"/>
      <c r="L34" s="68"/>
      <c r="M34" s="68"/>
      <c r="N34" s="68"/>
      <c r="O34" s="68"/>
      <c r="P34" s="68"/>
      <c r="Q34" s="68"/>
      <c r="R34" s="68"/>
      <c r="S34" s="68"/>
      <c r="T34" s="68"/>
      <c r="U34" s="68"/>
      <c r="V34" s="68"/>
      <c r="W34" s="68"/>
      <c r="X34" s="68"/>
      <c r="Y34" s="68"/>
      <c r="Z34" s="67"/>
      <c r="AA34" s="68"/>
    </row>
    <row r="35" spans="2:27">
      <c r="B35" s="67"/>
      <c r="C35" s="67"/>
      <c r="D35" s="67"/>
      <c r="E35" s="68"/>
      <c r="F35" s="68"/>
      <c r="G35" s="68"/>
      <c r="H35" s="68"/>
      <c r="I35" s="68"/>
      <c r="J35" s="68"/>
      <c r="K35" s="68"/>
      <c r="L35" s="68"/>
      <c r="M35" s="68"/>
      <c r="N35" s="68"/>
      <c r="O35" s="68"/>
      <c r="P35" s="68"/>
      <c r="Q35" s="68"/>
      <c r="R35" s="68"/>
      <c r="S35" s="68"/>
      <c r="T35" s="68"/>
      <c r="U35" s="68"/>
      <c r="V35" s="68"/>
      <c r="W35" s="68"/>
      <c r="X35" s="68"/>
      <c r="Y35" s="68"/>
      <c r="Z35" s="67"/>
      <c r="AA35" s="68"/>
    </row>
    <row r="36" spans="2:27">
      <c r="B36" s="67"/>
      <c r="C36" s="67"/>
      <c r="D36" s="67"/>
      <c r="E36" s="68"/>
      <c r="F36" s="68"/>
      <c r="G36" s="68"/>
      <c r="H36" s="68"/>
      <c r="I36" s="68"/>
      <c r="J36" s="68"/>
      <c r="K36" s="68"/>
      <c r="L36" s="68"/>
      <c r="M36" s="68"/>
      <c r="N36" s="68"/>
      <c r="O36" s="68"/>
      <c r="P36" s="68"/>
      <c r="Q36" s="68"/>
      <c r="R36" s="68"/>
      <c r="S36" s="68"/>
      <c r="T36" s="68"/>
      <c r="U36" s="68"/>
      <c r="V36" s="68"/>
      <c r="W36" s="68"/>
      <c r="X36" s="68"/>
      <c r="Y36" s="68"/>
      <c r="Z36" s="67"/>
      <c r="AA36" s="68"/>
    </row>
    <row r="37" spans="2:27">
      <c r="B37" s="67"/>
      <c r="C37" s="67"/>
      <c r="D37" s="67"/>
      <c r="E37" s="68"/>
      <c r="F37" s="68"/>
      <c r="G37" s="68"/>
      <c r="H37" s="68"/>
      <c r="I37" s="68"/>
      <c r="J37" s="68"/>
      <c r="K37" s="68"/>
      <c r="L37" s="68"/>
      <c r="M37" s="68"/>
      <c r="N37" s="68"/>
      <c r="O37" s="68"/>
      <c r="P37" s="68"/>
      <c r="Q37" s="68"/>
      <c r="R37" s="68"/>
      <c r="S37" s="68"/>
      <c r="T37" s="68"/>
      <c r="U37" s="68"/>
      <c r="V37" s="68"/>
      <c r="W37" s="68"/>
      <c r="X37" s="68"/>
      <c r="Y37" s="68"/>
      <c r="Z37" s="67"/>
      <c r="AA37" s="68"/>
    </row>
    <row r="38" spans="2:27">
      <c r="B38" s="67"/>
      <c r="C38" s="67"/>
      <c r="D38" s="67"/>
      <c r="E38" s="68"/>
      <c r="F38" s="68"/>
      <c r="G38" s="68"/>
      <c r="H38" s="68"/>
      <c r="I38" s="68"/>
      <c r="J38" s="68"/>
      <c r="K38" s="68"/>
      <c r="L38" s="68"/>
      <c r="M38" s="68"/>
      <c r="N38" s="68"/>
      <c r="O38" s="68"/>
      <c r="P38" s="68"/>
      <c r="Q38" s="68"/>
      <c r="R38" s="68"/>
      <c r="S38" s="68"/>
      <c r="T38" s="68"/>
      <c r="U38" s="68"/>
      <c r="V38" s="68"/>
      <c r="W38" s="68"/>
      <c r="X38" s="68"/>
      <c r="Y38" s="68"/>
      <c r="Z38" s="67"/>
      <c r="AA38" s="68"/>
    </row>
    <row r="39" spans="2:27">
      <c r="B39" s="67"/>
      <c r="C39" s="67"/>
      <c r="D39" s="67"/>
      <c r="E39" s="68"/>
      <c r="F39" s="68"/>
      <c r="G39" s="68"/>
      <c r="H39" s="68"/>
      <c r="I39" s="68"/>
      <c r="J39" s="68"/>
      <c r="K39" s="68"/>
      <c r="L39" s="68"/>
      <c r="M39" s="68"/>
      <c r="N39" s="68"/>
      <c r="O39" s="68"/>
      <c r="P39" s="68"/>
      <c r="Q39" s="68"/>
      <c r="R39" s="68"/>
      <c r="S39" s="68"/>
      <c r="T39" s="68"/>
      <c r="U39" s="68"/>
      <c r="V39" s="68"/>
      <c r="W39" s="68"/>
      <c r="X39" s="68"/>
      <c r="Y39" s="68"/>
      <c r="Z39" s="67"/>
      <c r="AA39" s="68"/>
    </row>
    <row r="40" spans="2:27">
      <c r="B40" s="67"/>
      <c r="C40" s="67"/>
      <c r="D40" s="67"/>
      <c r="E40" s="68"/>
      <c r="F40" s="68"/>
      <c r="G40" s="68"/>
      <c r="H40" s="68"/>
      <c r="I40" s="68"/>
      <c r="J40" s="68"/>
      <c r="K40" s="68"/>
      <c r="L40" s="68"/>
      <c r="M40" s="68"/>
      <c r="N40" s="68"/>
      <c r="O40" s="68"/>
      <c r="P40" s="68"/>
      <c r="Q40" s="68"/>
      <c r="R40" s="68"/>
      <c r="S40" s="68"/>
      <c r="T40" s="68"/>
      <c r="U40" s="68"/>
      <c r="V40" s="68"/>
      <c r="W40" s="68"/>
      <c r="X40" s="68"/>
      <c r="Y40" s="68"/>
      <c r="Z40" s="67"/>
      <c r="AA40" s="68"/>
    </row>
    <row r="41" spans="2:27">
      <c r="B41" s="67"/>
      <c r="C41" s="67"/>
      <c r="D41" s="67"/>
      <c r="E41" s="68"/>
      <c r="F41" s="68"/>
      <c r="G41" s="68"/>
      <c r="H41" s="68"/>
      <c r="I41" s="68"/>
      <c r="J41" s="68"/>
      <c r="K41" s="68"/>
      <c r="L41" s="68"/>
      <c r="M41" s="68"/>
      <c r="N41" s="68"/>
      <c r="O41" s="68"/>
      <c r="P41" s="68"/>
      <c r="Q41" s="68"/>
      <c r="R41" s="68"/>
      <c r="S41" s="68"/>
      <c r="T41" s="68"/>
      <c r="U41" s="68"/>
      <c r="V41" s="68"/>
      <c r="W41" s="68"/>
      <c r="X41" s="68"/>
      <c r="Y41" s="68"/>
      <c r="Z41" s="67"/>
      <c r="AA41" s="68"/>
    </row>
    <row r="42" spans="2:27">
      <c r="B42" s="67"/>
      <c r="C42" s="67"/>
      <c r="D42" s="67"/>
      <c r="E42" s="68"/>
      <c r="F42" s="68"/>
      <c r="G42" s="68"/>
      <c r="H42" s="68"/>
      <c r="I42" s="68"/>
      <c r="J42" s="68"/>
      <c r="K42" s="68"/>
      <c r="L42" s="68"/>
      <c r="M42" s="68"/>
      <c r="N42" s="68"/>
      <c r="O42" s="68"/>
      <c r="P42" s="68"/>
      <c r="Q42" s="68"/>
      <c r="R42" s="68"/>
      <c r="S42" s="68"/>
      <c r="T42" s="68"/>
      <c r="U42" s="68"/>
      <c r="V42" s="68"/>
      <c r="W42" s="68"/>
      <c r="X42" s="68"/>
      <c r="Y42" s="68"/>
      <c r="Z42" s="67"/>
      <c r="AA42" s="68"/>
    </row>
    <row r="43" spans="2:27">
      <c r="B43" s="67"/>
      <c r="C43" s="67"/>
      <c r="D43" s="67"/>
      <c r="E43" s="68"/>
      <c r="F43" s="68"/>
      <c r="G43" s="68"/>
      <c r="H43" s="68"/>
      <c r="I43" s="68"/>
      <c r="J43" s="68"/>
      <c r="K43" s="68"/>
      <c r="L43" s="68"/>
      <c r="M43" s="68"/>
      <c r="N43" s="68"/>
      <c r="O43" s="68"/>
      <c r="P43" s="68"/>
      <c r="Q43" s="68"/>
      <c r="R43" s="68"/>
      <c r="S43" s="68"/>
      <c r="T43" s="68"/>
      <c r="U43" s="68"/>
      <c r="V43" s="68"/>
      <c r="W43" s="68"/>
      <c r="X43" s="68"/>
      <c r="Y43" s="68"/>
      <c r="Z43" s="67"/>
      <c r="AA43" s="68"/>
    </row>
    <row r="44" spans="2:27">
      <c r="B44" s="67"/>
      <c r="C44" s="67"/>
      <c r="D44" s="67"/>
      <c r="E44" s="68"/>
      <c r="F44" s="68"/>
      <c r="G44" s="68"/>
      <c r="H44" s="68"/>
      <c r="I44" s="68"/>
      <c r="J44" s="68"/>
      <c r="K44" s="68"/>
      <c r="L44" s="68"/>
      <c r="M44" s="68"/>
      <c r="N44" s="68"/>
      <c r="O44" s="68"/>
      <c r="P44" s="68"/>
      <c r="Q44" s="68"/>
      <c r="R44" s="68"/>
      <c r="S44" s="68"/>
      <c r="T44" s="68"/>
      <c r="U44" s="68"/>
      <c r="V44" s="68"/>
      <c r="W44" s="68"/>
      <c r="X44" s="68"/>
      <c r="Y44" s="68"/>
      <c r="Z44" s="67"/>
      <c r="AA44" s="68"/>
    </row>
    <row r="45" spans="2:27">
      <c r="B45" s="67"/>
      <c r="C45" s="67"/>
      <c r="D45" s="67"/>
      <c r="E45" s="68"/>
      <c r="F45" s="68"/>
      <c r="G45" s="68"/>
      <c r="H45" s="68"/>
      <c r="I45" s="68"/>
      <c r="J45" s="68"/>
      <c r="K45" s="68"/>
      <c r="L45" s="68"/>
      <c r="M45" s="68"/>
      <c r="N45" s="68"/>
      <c r="O45" s="68"/>
      <c r="P45" s="68"/>
      <c r="Q45" s="68"/>
      <c r="R45" s="68"/>
      <c r="S45" s="68"/>
      <c r="T45" s="68"/>
      <c r="U45" s="68"/>
      <c r="V45" s="68"/>
      <c r="W45" s="68"/>
      <c r="X45" s="68"/>
      <c r="Y45" s="68"/>
      <c r="Z45" s="67"/>
      <c r="AA45" s="68"/>
    </row>
    <row r="46" spans="2:27">
      <c r="B46" s="67"/>
      <c r="C46" s="67"/>
      <c r="D46" s="67"/>
      <c r="E46" s="68"/>
      <c r="F46" s="68"/>
      <c r="G46" s="68"/>
      <c r="H46" s="68"/>
      <c r="I46" s="68"/>
      <c r="J46" s="68"/>
      <c r="K46" s="68"/>
      <c r="L46" s="68"/>
      <c r="M46" s="68"/>
      <c r="N46" s="68"/>
      <c r="O46" s="68"/>
      <c r="P46" s="68"/>
      <c r="Q46" s="68"/>
      <c r="R46" s="68"/>
      <c r="S46" s="68"/>
      <c r="T46" s="68"/>
      <c r="U46" s="68"/>
      <c r="V46" s="68"/>
      <c r="W46" s="68"/>
      <c r="X46" s="68"/>
      <c r="Y46" s="68"/>
      <c r="Z46" s="67"/>
      <c r="AA46" s="68"/>
    </row>
    <row r="47" spans="2:27">
      <c r="B47" s="67"/>
      <c r="C47" s="67"/>
      <c r="D47" s="67"/>
      <c r="E47" s="68"/>
      <c r="F47" s="68"/>
      <c r="G47" s="68"/>
      <c r="H47" s="68"/>
      <c r="I47" s="68"/>
      <c r="J47" s="68"/>
      <c r="K47" s="68"/>
      <c r="L47" s="68"/>
      <c r="M47" s="68"/>
      <c r="N47" s="68"/>
      <c r="O47" s="68"/>
      <c r="P47" s="68"/>
      <c r="Q47" s="68"/>
      <c r="R47" s="68"/>
      <c r="S47" s="68"/>
      <c r="T47" s="68"/>
      <c r="U47" s="68"/>
      <c r="V47" s="68"/>
      <c r="W47" s="68"/>
      <c r="X47" s="68"/>
      <c r="Y47" s="68"/>
      <c r="Z47" s="67"/>
      <c r="AA47" s="68"/>
    </row>
    <row r="48" spans="2:27">
      <c r="B48" s="67"/>
      <c r="C48" s="67"/>
      <c r="D48" s="67"/>
      <c r="E48" s="68"/>
      <c r="F48" s="68"/>
      <c r="G48" s="68"/>
      <c r="H48" s="68"/>
      <c r="I48" s="68"/>
      <c r="J48" s="68"/>
      <c r="K48" s="68"/>
      <c r="L48" s="68"/>
      <c r="M48" s="68"/>
      <c r="N48" s="68"/>
      <c r="O48" s="68"/>
      <c r="P48" s="68"/>
      <c r="Q48" s="68"/>
      <c r="R48" s="68"/>
      <c r="S48" s="68"/>
      <c r="T48" s="68"/>
      <c r="U48" s="68"/>
      <c r="V48" s="68"/>
      <c r="W48" s="68"/>
      <c r="X48" s="68"/>
      <c r="Y48" s="68"/>
      <c r="Z48" s="67"/>
      <c r="AA48" s="68"/>
    </row>
    <row r="49" spans="2:27">
      <c r="B49" s="67"/>
      <c r="C49" s="67"/>
      <c r="D49" s="67"/>
      <c r="E49" s="68"/>
      <c r="F49" s="68"/>
      <c r="G49" s="68"/>
      <c r="H49" s="68"/>
      <c r="I49" s="68"/>
      <c r="J49" s="68"/>
      <c r="K49" s="68"/>
      <c r="L49" s="68"/>
      <c r="M49" s="68"/>
      <c r="N49" s="68"/>
      <c r="O49" s="68"/>
      <c r="P49" s="68"/>
      <c r="Q49" s="68"/>
      <c r="R49" s="68"/>
      <c r="S49" s="68"/>
      <c r="T49" s="68"/>
      <c r="U49" s="68"/>
      <c r="V49" s="68"/>
      <c r="W49" s="68"/>
      <c r="X49" s="68"/>
      <c r="Y49" s="68"/>
      <c r="Z49" s="67"/>
      <c r="AA49" s="68"/>
    </row>
    <row r="50" spans="2:27">
      <c r="B50" s="67"/>
      <c r="C50" s="67"/>
      <c r="D50" s="67"/>
      <c r="E50" s="68"/>
      <c r="F50" s="68"/>
      <c r="G50" s="68"/>
      <c r="H50" s="68"/>
      <c r="I50" s="68"/>
      <c r="J50" s="68"/>
      <c r="K50" s="68"/>
      <c r="L50" s="68"/>
      <c r="M50" s="68"/>
      <c r="N50" s="68"/>
      <c r="O50" s="68"/>
      <c r="P50" s="68"/>
      <c r="Q50" s="68"/>
      <c r="R50" s="68"/>
      <c r="S50" s="68"/>
      <c r="T50" s="68"/>
      <c r="U50" s="68"/>
      <c r="V50" s="68"/>
      <c r="W50" s="68"/>
      <c r="X50" s="68"/>
      <c r="Y50" s="68"/>
      <c r="Z50" s="67"/>
      <c r="AA50" s="68"/>
    </row>
    <row r="51" spans="2:27">
      <c r="B51" s="67"/>
      <c r="C51" s="67"/>
      <c r="D51" s="67"/>
      <c r="E51" s="68"/>
      <c r="F51" s="68"/>
      <c r="G51" s="68"/>
      <c r="H51" s="68"/>
      <c r="I51" s="68"/>
      <c r="J51" s="68"/>
      <c r="K51" s="68"/>
      <c r="L51" s="68"/>
      <c r="M51" s="68"/>
      <c r="N51" s="68"/>
      <c r="O51" s="68"/>
      <c r="P51" s="68"/>
      <c r="Q51" s="68"/>
      <c r="R51" s="68"/>
      <c r="S51" s="68"/>
      <c r="T51" s="68"/>
      <c r="U51" s="68"/>
      <c r="V51" s="68"/>
      <c r="W51" s="68"/>
      <c r="X51" s="68"/>
      <c r="Y51" s="68"/>
      <c r="Z51" s="67"/>
      <c r="AA51" s="68"/>
    </row>
    <row r="52" spans="2:27">
      <c r="B52" s="67"/>
      <c r="C52" s="67"/>
      <c r="D52" s="67"/>
      <c r="E52" s="68"/>
      <c r="F52" s="68"/>
      <c r="G52" s="68"/>
      <c r="H52" s="68"/>
      <c r="I52" s="68"/>
      <c r="J52" s="68"/>
      <c r="K52" s="68"/>
      <c r="L52" s="68"/>
      <c r="M52" s="68"/>
      <c r="N52" s="68"/>
      <c r="O52" s="68"/>
      <c r="P52" s="68"/>
      <c r="Q52" s="68"/>
      <c r="R52" s="68"/>
      <c r="S52" s="68"/>
      <c r="T52" s="68"/>
      <c r="U52" s="68"/>
      <c r="V52" s="68"/>
      <c r="W52" s="68"/>
      <c r="X52" s="68"/>
      <c r="Y52" s="68"/>
      <c r="Z52" s="67"/>
      <c r="AA52" s="68"/>
    </row>
    <row r="53" spans="2:27">
      <c r="B53" s="67"/>
      <c r="C53" s="67"/>
      <c r="D53" s="67"/>
      <c r="E53" s="68"/>
      <c r="F53" s="68"/>
      <c r="G53" s="68"/>
      <c r="H53" s="68"/>
      <c r="I53" s="68"/>
      <c r="J53" s="68"/>
      <c r="K53" s="68"/>
      <c r="L53" s="68"/>
      <c r="M53" s="68"/>
      <c r="N53" s="68"/>
      <c r="O53" s="68"/>
      <c r="P53" s="68"/>
      <c r="Q53" s="68"/>
      <c r="R53" s="68"/>
      <c r="S53" s="68"/>
      <c r="T53" s="68"/>
      <c r="U53" s="68"/>
      <c r="V53" s="68"/>
      <c r="W53" s="68"/>
      <c r="X53" s="68"/>
      <c r="Y53" s="68"/>
      <c r="Z53" s="67"/>
      <c r="AA53" s="68"/>
    </row>
    <row r="54" spans="2:27">
      <c r="B54" s="67"/>
      <c r="C54" s="67"/>
      <c r="D54" s="67"/>
      <c r="E54" s="68"/>
      <c r="F54" s="68"/>
      <c r="G54" s="68"/>
      <c r="H54" s="68"/>
      <c r="I54" s="68"/>
      <c r="J54" s="68"/>
      <c r="K54" s="68"/>
      <c r="L54" s="68"/>
      <c r="M54" s="68"/>
      <c r="N54" s="68"/>
      <c r="O54" s="68"/>
      <c r="P54" s="68"/>
      <c r="Q54" s="68"/>
      <c r="R54" s="68"/>
      <c r="S54" s="68"/>
      <c r="T54" s="68"/>
      <c r="U54" s="68"/>
      <c r="V54" s="68"/>
      <c r="W54" s="68"/>
      <c r="X54" s="68"/>
      <c r="Y54" s="68"/>
      <c r="Z54" s="67"/>
      <c r="AA54" s="68"/>
    </row>
    <row r="55" spans="2:27">
      <c r="B55" s="67"/>
      <c r="C55" s="67"/>
      <c r="D55" s="67"/>
      <c r="E55" s="68"/>
      <c r="F55" s="68"/>
      <c r="G55" s="68"/>
      <c r="H55" s="68"/>
      <c r="I55" s="68"/>
      <c r="J55" s="68"/>
      <c r="K55" s="68"/>
      <c r="L55" s="68"/>
      <c r="M55" s="68"/>
      <c r="N55" s="68"/>
      <c r="O55" s="68"/>
      <c r="P55" s="68"/>
      <c r="Q55" s="68"/>
      <c r="R55" s="68"/>
      <c r="S55" s="68"/>
      <c r="T55" s="68"/>
      <c r="U55" s="68"/>
      <c r="V55" s="68"/>
      <c r="W55" s="68"/>
      <c r="X55" s="68"/>
      <c r="Y55" s="68"/>
      <c r="Z55" s="67"/>
      <c r="AA55" s="68"/>
    </row>
    <row r="56" spans="2:27">
      <c r="B56" s="67"/>
      <c r="C56" s="67"/>
      <c r="D56" s="67"/>
      <c r="E56" s="68"/>
      <c r="F56" s="68"/>
      <c r="G56" s="68"/>
      <c r="H56" s="68"/>
      <c r="I56" s="68"/>
      <c r="J56" s="68"/>
      <c r="K56" s="68"/>
      <c r="L56" s="68"/>
      <c r="M56" s="68"/>
      <c r="N56" s="68"/>
      <c r="O56" s="68"/>
      <c r="P56" s="68"/>
      <c r="Q56" s="68"/>
      <c r="R56" s="68"/>
      <c r="S56" s="68"/>
      <c r="T56" s="68"/>
      <c r="U56" s="68"/>
      <c r="V56" s="68"/>
      <c r="W56" s="68"/>
      <c r="X56" s="68"/>
      <c r="Y56" s="68"/>
      <c r="Z56" s="67"/>
      <c r="AA56" s="68"/>
    </row>
    <row r="57" spans="2:27">
      <c r="B57" s="67"/>
      <c r="C57" s="67"/>
      <c r="D57" s="67"/>
      <c r="E57" s="68"/>
      <c r="F57" s="68"/>
      <c r="G57" s="68"/>
      <c r="H57" s="68"/>
      <c r="I57" s="68"/>
      <c r="J57" s="68"/>
      <c r="K57" s="68"/>
      <c r="L57" s="68"/>
      <c r="M57" s="68"/>
      <c r="N57" s="68"/>
      <c r="O57" s="68"/>
      <c r="P57" s="68"/>
      <c r="Q57" s="68"/>
      <c r="R57" s="68"/>
      <c r="S57" s="68"/>
      <c r="T57" s="68"/>
      <c r="U57" s="68"/>
      <c r="V57" s="68"/>
      <c r="W57" s="68"/>
      <c r="X57" s="68"/>
      <c r="Y57" s="68"/>
      <c r="Z57" s="67"/>
      <c r="AA57" s="68"/>
    </row>
    <row r="58" spans="2:27">
      <c r="B58" s="67"/>
      <c r="C58" s="67"/>
      <c r="D58" s="67"/>
      <c r="E58" s="68"/>
      <c r="F58" s="68"/>
      <c r="G58" s="68"/>
      <c r="H58" s="68"/>
      <c r="I58" s="68"/>
      <c r="J58" s="68"/>
      <c r="K58" s="68"/>
      <c r="L58" s="68"/>
      <c r="M58" s="68"/>
      <c r="N58" s="68"/>
      <c r="O58" s="68"/>
      <c r="P58" s="68"/>
      <c r="Q58" s="68"/>
      <c r="R58" s="68"/>
      <c r="S58" s="68"/>
      <c r="T58" s="68"/>
      <c r="U58" s="68"/>
      <c r="V58" s="68"/>
      <c r="W58" s="68"/>
      <c r="X58" s="68"/>
      <c r="Y58" s="68"/>
      <c r="Z58" s="67"/>
      <c r="AA58" s="68"/>
    </row>
    <row r="59" spans="2:27">
      <c r="B59" s="67"/>
      <c r="C59" s="67"/>
      <c r="D59" s="67"/>
      <c r="E59" s="68"/>
      <c r="F59" s="68"/>
      <c r="G59" s="68"/>
      <c r="H59" s="68"/>
      <c r="I59" s="68"/>
      <c r="J59" s="68"/>
      <c r="K59" s="68"/>
      <c r="L59" s="68"/>
      <c r="M59" s="68"/>
      <c r="N59" s="68"/>
      <c r="O59" s="68"/>
      <c r="P59" s="68"/>
      <c r="Q59" s="68"/>
      <c r="R59" s="68"/>
      <c r="S59" s="68"/>
      <c r="T59" s="68"/>
      <c r="U59" s="68"/>
      <c r="V59" s="68"/>
      <c r="W59" s="68"/>
      <c r="X59" s="68"/>
      <c r="Y59" s="68"/>
      <c r="Z59" s="67"/>
      <c r="AA59" s="68"/>
    </row>
    <row r="60" spans="2:27">
      <c r="B60" s="67"/>
      <c r="C60" s="67"/>
      <c r="D60" s="67"/>
      <c r="E60" s="68"/>
      <c r="F60" s="68"/>
      <c r="G60" s="68"/>
      <c r="H60" s="68"/>
      <c r="I60" s="68"/>
      <c r="J60" s="68"/>
      <c r="K60" s="68"/>
      <c r="L60" s="68"/>
      <c r="M60" s="68"/>
      <c r="N60" s="68"/>
      <c r="O60" s="68"/>
      <c r="P60" s="68"/>
      <c r="Q60" s="68"/>
      <c r="R60" s="68"/>
      <c r="S60" s="68"/>
      <c r="T60" s="68"/>
      <c r="U60" s="68"/>
      <c r="V60" s="68"/>
      <c r="W60" s="68"/>
      <c r="X60" s="68"/>
      <c r="Y60" s="68"/>
      <c r="Z60" s="67"/>
      <c r="AA60" s="68"/>
    </row>
  </sheetData>
  <pageMargins left="0.7" right="0.7" top="0.75" bottom="0.75" header="0.3" footer="0.3"/>
  <pageSetup paperSize="5" scale="46" fitToHeight="0" orientation="landscape" r:id="rId1"/>
  <headerFooter>
    <oddFooter>&amp;LSDGE 2021 WMP - &amp;A&amp;C&amp;P&amp;R&amp;D</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codeName="Sheet5">
    <pageSetUpPr fitToPage="1"/>
  </sheetPr>
  <dimension ref="B1:W22"/>
  <sheetViews>
    <sheetView zoomScaleNormal="100" zoomScaleSheetLayoutView="40" workbookViewId="0">
      <selection activeCell="C4" sqref="C4"/>
    </sheetView>
  </sheetViews>
  <sheetFormatPr defaultColWidth="9.28515625" defaultRowHeight="15" outlineLevelCol="1"/>
  <cols>
    <col min="1" max="1" width="5.5703125" style="7" customWidth="1"/>
    <col min="2" max="2" width="37.28515625" style="1" customWidth="1"/>
    <col min="3" max="3" width="11.28515625" style="7" bestFit="1" customWidth="1"/>
    <col min="4" max="4" width="70.5703125" style="7" customWidth="1"/>
    <col min="5" max="8" width="9.42578125" style="7" customWidth="1"/>
    <col min="9" max="9" width="10.28515625" style="7" customWidth="1"/>
    <col min="10" max="12" width="9.28515625" style="7"/>
    <col min="13" max="13" width="9.28515625" style="7" customWidth="1"/>
    <col min="14" max="21" width="9.28515625" style="7" customWidth="1" outlineLevel="1"/>
    <col min="22" max="22" width="13.7109375" style="1" customWidth="1"/>
    <col min="23" max="23" width="52.28515625" style="7" customWidth="1"/>
    <col min="24" max="16384" width="9.28515625" style="7"/>
  </cols>
  <sheetData>
    <row r="1" spans="2:23" ht="15.75" thickBot="1"/>
    <row r="2" spans="2:23">
      <c r="B2" s="13" t="s">
        <v>48</v>
      </c>
      <c r="C2" s="16" t="str">
        <f>IF('Quarterly Submission Guide'!$D$20 = "", "",'Quarterly Submission Guide'!$D$20)</f>
        <v>SDG&amp;E</v>
      </c>
    </row>
    <row r="3" spans="2:23">
      <c r="B3" s="14" t="s">
        <v>56</v>
      </c>
      <c r="C3" s="12">
        <v>4</v>
      </c>
    </row>
    <row r="4" spans="2:23" ht="15.75" thickBot="1">
      <c r="B4" s="15" t="s">
        <v>54</v>
      </c>
      <c r="C4" s="27">
        <v>44501</v>
      </c>
    </row>
    <row r="5" spans="2:23">
      <c r="N5" s="53" t="s">
        <v>58</v>
      </c>
    </row>
    <row r="6" spans="2:23" ht="18" customHeight="1">
      <c r="B6" s="2" t="s">
        <v>272</v>
      </c>
      <c r="C6" s="213"/>
      <c r="D6" s="213"/>
      <c r="E6" s="213"/>
      <c r="F6" s="213"/>
      <c r="G6" s="213"/>
      <c r="H6" s="213"/>
      <c r="I6" s="213"/>
      <c r="J6" s="3">
        <v>1</v>
      </c>
      <c r="K6" s="3">
        <v>2</v>
      </c>
      <c r="L6" s="3">
        <v>3</v>
      </c>
      <c r="M6" s="3">
        <v>4</v>
      </c>
      <c r="N6" s="3">
        <v>1</v>
      </c>
      <c r="O6" s="3">
        <v>2</v>
      </c>
      <c r="P6" s="3">
        <v>3</v>
      </c>
      <c r="Q6" s="3">
        <v>4</v>
      </c>
      <c r="R6" s="3">
        <v>1</v>
      </c>
      <c r="S6" s="3">
        <v>2</v>
      </c>
      <c r="T6" s="3">
        <v>3</v>
      </c>
      <c r="U6" s="3">
        <v>4</v>
      </c>
      <c r="V6" s="6"/>
      <c r="W6" s="213"/>
    </row>
    <row r="7" spans="2:23">
      <c r="B7" s="4" t="s">
        <v>60</v>
      </c>
      <c r="C7" s="5" t="s">
        <v>61</v>
      </c>
      <c r="D7" s="5" t="s">
        <v>157</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c r="B8" s="34" t="s">
        <v>273</v>
      </c>
      <c r="C8" s="8" t="s">
        <v>66</v>
      </c>
      <c r="D8" s="11" t="s">
        <v>274</v>
      </c>
      <c r="E8" s="73">
        <v>0</v>
      </c>
      <c r="F8" s="73">
        <v>0</v>
      </c>
      <c r="G8" s="73">
        <v>0</v>
      </c>
      <c r="H8" s="73">
        <v>0</v>
      </c>
      <c r="I8" s="73">
        <v>0</v>
      </c>
      <c r="J8" s="73">
        <v>0</v>
      </c>
      <c r="K8" s="73">
        <v>0</v>
      </c>
      <c r="L8" s="73">
        <v>0</v>
      </c>
      <c r="M8" s="73">
        <v>0</v>
      </c>
      <c r="N8" s="73">
        <v>0</v>
      </c>
      <c r="O8" s="73">
        <v>0</v>
      </c>
      <c r="P8" s="73">
        <v>0</v>
      </c>
      <c r="Q8" s="64"/>
      <c r="R8" s="64"/>
      <c r="S8" s="64"/>
      <c r="T8" s="64"/>
      <c r="U8" s="64"/>
      <c r="V8" s="10" t="s">
        <v>275</v>
      </c>
      <c r="W8" s="64"/>
    </row>
    <row r="9" spans="2:23">
      <c r="B9" s="35"/>
      <c r="C9" s="9" t="s">
        <v>69</v>
      </c>
      <c r="D9" s="11" t="s">
        <v>276</v>
      </c>
      <c r="E9" s="73">
        <v>0</v>
      </c>
      <c r="F9" s="73">
        <v>0</v>
      </c>
      <c r="G9" s="73">
        <v>0</v>
      </c>
      <c r="H9" s="73">
        <v>0</v>
      </c>
      <c r="I9" s="73">
        <v>0</v>
      </c>
      <c r="J9" s="73">
        <v>0</v>
      </c>
      <c r="K9" s="73">
        <v>0</v>
      </c>
      <c r="L9" s="73">
        <v>0</v>
      </c>
      <c r="M9" s="73">
        <v>0</v>
      </c>
      <c r="N9" s="73">
        <v>0</v>
      </c>
      <c r="O9" s="73">
        <v>0</v>
      </c>
      <c r="P9" s="73">
        <v>0</v>
      </c>
      <c r="Q9" s="65"/>
      <c r="R9" s="65"/>
      <c r="S9" s="65"/>
      <c r="T9" s="65"/>
      <c r="U9" s="65"/>
      <c r="V9" s="11" t="s">
        <v>275</v>
      </c>
      <c r="W9" s="65"/>
    </row>
    <row r="10" spans="2:23">
      <c r="B10" s="35"/>
      <c r="C10" s="9" t="s">
        <v>71</v>
      </c>
      <c r="D10" s="11" t="s">
        <v>277</v>
      </c>
      <c r="E10" s="73">
        <v>0</v>
      </c>
      <c r="F10" s="73">
        <v>0</v>
      </c>
      <c r="G10" s="73">
        <v>0</v>
      </c>
      <c r="H10" s="73">
        <v>0</v>
      </c>
      <c r="I10" s="73">
        <v>0</v>
      </c>
      <c r="J10" s="73">
        <v>0</v>
      </c>
      <c r="K10" s="73">
        <v>0</v>
      </c>
      <c r="L10" s="73">
        <v>0</v>
      </c>
      <c r="M10" s="73">
        <v>0</v>
      </c>
      <c r="N10" s="73">
        <v>0</v>
      </c>
      <c r="O10" s="73">
        <v>0</v>
      </c>
      <c r="P10" s="73">
        <v>0</v>
      </c>
      <c r="Q10" s="65"/>
      <c r="R10" s="65"/>
      <c r="S10" s="65"/>
      <c r="T10" s="65"/>
      <c r="U10" s="65"/>
      <c r="V10" s="11" t="s">
        <v>275</v>
      </c>
      <c r="W10" s="65"/>
    </row>
    <row r="11" spans="2:23">
      <c r="B11" s="35"/>
      <c r="C11" s="9" t="s">
        <v>73</v>
      </c>
      <c r="D11" s="11" t="s">
        <v>278</v>
      </c>
      <c r="E11" s="73">
        <v>0</v>
      </c>
      <c r="F11" s="73">
        <v>0</v>
      </c>
      <c r="G11" s="73">
        <v>0</v>
      </c>
      <c r="H11" s="73">
        <v>0</v>
      </c>
      <c r="I11" s="73">
        <v>0</v>
      </c>
      <c r="J11" s="73">
        <v>0</v>
      </c>
      <c r="K11" s="73">
        <v>0</v>
      </c>
      <c r="L11" s="73">
        <v>0</v>
      </c>
      <c r="M11" s="73">
        <v>0</v>
      </c>
      <c r="N11" s="73">
        <v>0</v>
      </c>
      <c r="O11" s="73">
        <v>0</v>
      </c>
      <c r="P11" s="73">
        <v>0</v>
      </c>
      <c r="Q11" s="65"/>
      <c r="R11" s="65"/>
      <c r="S11" s="65"/>
      <c r="T11" s="65"/>
      <c r="U11" s="65"/>
      <c r="V11" s="11" t="s">
        <v>275</v>
      </c>
      <c r="W11" s="65"/>
    </row>
    <row r="12" spans="2:23">
      <c r="B12" s="35"/>
      <c r="C12" s="9" t="s">
        <v>76</v>
      </c>
      <c r="D12" s="11" t="s">
        <v>279</v>
      </c>
      <c r="E12" s="73">
        <v>0</v>
      </c>
      <c r="F12" s="73">
        <v>0</v>
      </c>
      <c r="G12" s="73">
        <v>0</v>
      </c>
      <c r="H12" s="73">
        <v>0</v>
      </c>
      <c r="I12" s="73">
        <v>0</v>
      </c>
      <c r="J12" s="73">
        <v>0</v>
      </c>
      <c r="K12" s="73">
        <v>0</v>
      </c>
      <c r="L12" s="73">
        <v>0</v>
      </c>
      <c r="M12" s="73">
        <v>0</v>
      </c>
      <c r="N12" s="73">
        <v>0</v>
      </c>
      <c r="O12" s="73">
        <v>0</v>
      </c>
      <c r="P12" s="73">
        <v>0</v>
      </c>
      <c r="Q12" s="65"/>
      <c r="R12" s="65"/>
      <c r="S12" s="65"/>
      <c r="T12" s="65"/>
      <c r="U12" s="65"/>
      <c r="V12" s="11" t="s">
        <v>275</v>
      </c>
      <c r="W12" s="65"/>
    </row>
    <row r="13" spans="2:23">
      <c r="B13" s="35" t="s">
        <v>280</v>
      </c>
      <c r="C13" s="9" t="s">
        <v>167</v>
      </c>
      <c r="D13" s="11" t="s">
        <v>281</v>
      </c>
      <c r="E13" s="73">
        <v>0</v>
      </c>
      <c r="F13" s="73">
        <v>0</v>
      </c>
      <c r="G13" s="73">
        <v>0</v>
      </c>
      <c r="H13" s="73">
        <v>0</v>
      </c>
      <c r="I13" s="73">
        <v>0</v>
      </c>
      <c r="J13" s="73">
        <v>0</v>
      </c>
      <c r="K13" s="73">
        <v>0</v>
      </c>
      <c r="L13" s="73">
        <v>0</v>
      </c>
      <c r="M13" s="73">
        <v>0</v>
      </c>
      <c r="N13" s="73">
        <v>0</v>
      </c>
      <c r="O13" s="73">
        <v>0</v>
      </c>
      <c r="P13" s="73">
        <v>0</v>
      </c>
      <c r="Q13" s="68"/>
      <c r="R13" s="65"/>
      <c r="S13" s="65"/>
      <c r="T13" s="65"/>
      <c r="U13" s="65"/>
      <c r="V13" s="11" t="s">
        <v>275</v>
      </c>
      <c r="W13" s="65"/>
    </row>
    <row r="14" spans="2:23">
      <c r="B14" s="35"/>
      <c r="C14" s="9" t="s">
        <v>169</v>
      </c>
      <c r="D14" s="11" t="s">
        <v>282</v>
      </c>
      <c r="E14" s="73">
        <v>1</v>
      </c>
      <c r="F14" s="73">
        <v>0</v>
      </c>
      <c r="G14" s="73">
        <v>0</v>
      </c>
      <c r="H14" s="73">
        <v>0</v>
      </c>
      <c r="I14" s="73">
        <v>0</v>
      </c>
      <c r="J14" s="73">
        <v>0</v>
      </c>
      <c r="K14" s="73">
        <v>0</v>
      </c>
      <c r="L14" s="73">
        <v>0</v>
      </c>
      <c r="M14" s="73">
        <v>0</v>
      </c>
      <c r="N14" s="73">
        <v>0</v>
      </c>
      <c r="O14" s="73">
        <v>0</v>
      </c>
      <c r="P14" s="73">
        <v>0</v>
      </c>
      <c r="Q14" s="65"/>
      <c r="R14" s="65"/>
      <c r="S14" s="65"/>
      <c r="T14" s="65"/>
      <c r="U14" s="65"/>
      <c r="V14" s="11" t="s">
        <v>275</v>
      </c>
      <c r="W14" s="65"/>
    </row>
    <row r="15" spans="2:23">
      <c r="B15" s="35"/>
      <c r="C15" s="9" t="s">
        <v>171</v>
      </c>
      <c r="D15" s="11" t="s">
        <v>283</v>
      </c>
      <c r="E15" s="73">
        <v>0</v>
      </c>
      <c r="F15" s="73">
        <v>0</v>
      </c>
      <c r="G15" s="73">
        <v>0</v>
      </c>
      <c r="H15" s="73">
        <v>0</v>
      </c>
      <c r="I15" s="73">
        <v>0</v>
      </c>
      <c r="J15" s="73">
        <v>0</v>
      </c>
      <c r="K15" s="73">
        <v>0</v>
      </c>
      <c r="L15" s="73">
        <v>0</v>
      </c>
      <c r="M15" s="73">
        <v>0</v>
      </c>
      <c r="N15" s="73">
        <v>0</v>
      </c>
      <c r="O15" s="73">
        <v>0</v>
      </c>
      <c r="P15" s="73">
        <v>0</v>
      </c>
      <c r="Q15" s="65"/>
      <c r="R15" s="65"/>
      <c r="S15" s="65"/>
      <c r="T15" s="65"/>
      <c r="U15" s="65"/>
      <c r="V15" s="11" t="s">
        <v>275</v>
      </c>
      <c r="W15" s="65"/>
    </row>
    <row r="16" spans="2:23">
      <c r="B16" s="35"/>
      <c r="C16" s="9" t="s">
        <v>173</v>
      </c>
      <c r="D16" s="11" t="s">
        <v>284</v>
      </c>
      <c r="E16" s="73">
        <v>0</v>
      </c>
      <c r="F16" s="73">
        <v>0</v>
      </c>
      <c r="G16" s="73">
        <v>0</v>
      </c>
      <c r="H16" s="73">
        <v>0</v>
      </c>
      <c r="I16" s="73">
        <v>0</v>
      </c>
      <c r="J16" s="73">
        <v>0</v>
      </c>
      <c r="K16" s="73">
        <v>0</v>
      </c>
      <c r="L16" s="73">
        <v>0</v>
      </c>
      <c r="M16" s="73">
        <v>0</v>
      </c>
      <c r="N16" s="73">
        <v>0</v>
      </c>
      <c r="O16" s="73">
        <v>0</v>
      </c>
      <c r="P16" s="73">
        <v>0</v>
      </c>
      <c r="Q16" s="65"/>
      <c r="R16" s="65"/>
      <c r="S16" s="65"/>
      <c r="T16" s="65"/>
      <c r="U16" s="65"/>
      <c r="V16" s="11" t="s">
        <v>275</v>
      </c>
      <c r="W16" s="65"/>
    </row>
    <row r="17" spans="2:23">
      <c r="B17" s="35"/>
      <c r="C17" s="9" t="s">
        <v>248</v>
      </c>
      <c r="D17" s="11" t="s">
        <v>285</v>
      </c>
      <c r="E17" s="73">
        <v>0</v>
      </c>
      <c r="F17" s="73">
        <v>0</v>
      </c>
      <c r="G17" s="73">
        <v>0</v>
      </c>
      <c r="H17" s="73">
        <v>0</v>
      </c>
      <c r="I17" s="73">
        <v>0</v>
      </c>
      <c r="J17" s="73">
        <v>0</v>
      </c>
      <c r="K17" s="73">
        <v>0</v>
      </c>
      <c r="L17" s="73">
        <v>0</v>
      </c>
      <c r="M17" s="73">
        <v>0</v>
      </c>
      <c r="N17" s="73">
        <v>0</v>
      </c>
      <c r="O17" s="73">
        <v>0</v>
      </c>
      <c r="P17" s="73">
        <v>0</v>
      </c>
      <c r="Q17" s="65"/>
      <c r="R17" s="65"/>
      <c r="S17" s="65"/>
      <c r="T17" s="65"/>
      <c r="U17" s="65"/>
      <c r="V17" s="11" t="s">
        <v>275</v>
      </c>
      <c r="W17" s="65"/>
    </row>
    <row r="18" spans="2:23">
      <c r="B18" s="35" t="s">
        <v>286</v>
      </c>
      <c r="C18" s="9" t="s">
        <v>146</v>
      </c>
      <c r="D18" s="11" t="s">
        <v>287</v>
      </c>
      <c r="E18" s="73">
        <v>0</v>
      </c>
      <c r="F18" s="73">
        <v>0</v>
      </c>
      <c r="G18" s="73">
        <v>0</v>
      </c>
      <c r="H18" s="73">
        <v>0</v>
      </c>
      <c r="I18" s="73">
        <v>0</v>
      </c>
      <c r="J18" s="73">
        <v>0</v>
      </c>
      <c r="K18" s="73">
        <v>0</v>
      </c>
      <c r="L18" s="73">
        <v>0</v>
      </c>
      <c r="M18" s="73">
        <v>0</v>
      </c>
      <c r="N18" s="73">
        <v>0</v>
      </c>
      <c r="O18" s="73">
        <v>0</v>
      </c>
      <c r="P18" s="73">
        <v>0</v>
      </c>
      <c r="Q18" s="65"/>
      <c r="R18" s="65"/>
      <c r="S18" s="65"/>
      <c r="T18" s="65"/>
      <c r="U18" s="65"/>
      <c r="V18" s="11" t="s">
        <v>275</v>
      </c>
      <c r="W18" s="65"/>
    </row>
    <row r="19" spans="2:23">
      <c r="B19" s="35"/>
      <c r="C19" s="9" t="s">
        <v>150</v>
      </c>
      <c r="D19" s="11" t="s">
        <v>288</v>
      </c>
      <c r="E19" s="73">
        <v>0</v>
      </c>
      <c r="F19" s="73">
        <v>0</v>
      </c>
      <c r="G19" s="73">
        <v>0</v>
      </c>
      <c r="H19" s="73">
        <v>0</v>
      </c>
      <c r="I19" s="73">
        <v>0</v>
      </c>
      <c r="J19" s="73">
        <v>0</v>
      </c>
      <c r="K19" s="73">
        <v>0</v>
      </c>
      <c r="L19" s="73">
        <v>0</v>
      </c>
      <c r="M19" s="73">
        <v>0</v>
      </c>
      <c r="N19" s="73">
        <v>0</v>
      </c>
      <c r="O19" s="73">
        <v>0</v>
      </c>
      <c r="P19" s="73">
        <v>0</v>
      </c>
      <c r="Q19" s="65"/>
      <c r="R19" s="65"/>
      <c r="S19" s="65"/>
      <c r="T19" s="65"/>
      <c r="U19" s="65"/>
      <c r="V19" s="11" t="s">
        <v>275</v>
      </c>
      <c r="W19" s="65"/>
    </row>
    <row r="20" spans="2:23">
      <c r="B20" s="35"/>
      <c r="C20" s="9" t="s">
        <v>153</v>
      </c>
      <c r="D20" s="11" t="s">
        <v>289</v>
      </c>
      <c r="E20" s="73">
        <v>0</v>
      </c>
      <c r="F20" s="73">
        <v>0</v>
      </c>
      <c r="G20" s="73">
        <v>0</v>
      </c>
      <c r="H20" s="73">
        <v>0</v>
      </c>
      <c r="I20" s="73">
        <v>0</v>
      </c>
      <c r="J20" s="73">
        <v>0</v>
      </c>
      <c r="K20" s="73">
        <v>0</v>
      </c>
      <c r="L20" s="73">
        <v>0</v>
      </c>
      <c r="M20" s="73">
        <v>0</v>
      </c>
      <c r="N20" s="73">
        <v>0</v>
      </c>
      <c r="O20" s="73">
        <v>0</v>
      </c>
      <c r="P20" s="73">
        <v>0</v>
      </c>
      <c r="Q20" s="65"/>
      <c r="R20" s="65"/>
      <c r="S20" s="65"/>
      <c r="T20" s="65"/>
      <c r="U20" s="65"/>
      <c r="V20" s="11" t="s">
        <v>275</v>
      </c>
      <c r="W20" s="65"/>
    </row>
    <row r="21" spans="2:23">
      <c r="B21" s="35"/>
      <c r="C21" s="9" t="s">
        <v>262</v>
      </c>
      <c r="D21" s="11" t="s">
        <v>290</v>
      </c>
      <c r="E21" s="73">
        <v>0</v>
      </c>
      <c r="F21" s="73">
        <v>0</v>
      </c>
      <c r="G21" s="73">
        <v>0</v>
      </c>
      <c r="H21" s="73">
        <v>0</v>
      </c>
      <c r="I21" s="73">
        <v>0</v>
      </c>
      <c r="J21" s="73">
        <v>0</v>
      </c>
      <c r="K21" s="73">
        <v>0</v>
      </c>
      <c r="L21" s="73">
        <v>0</v>
      </c>
      <c r="M21" s="73">
        <v>0</v>
      </c>
      <c r="N21" s="73">
        <v>0</v>
      </c>
      <c r="O21" s="73">
        <v>0</v>
      </c>
      <c r="P21" s="73">
        <v>0</v>
      </c>
      <c r="Q21" s="65"/>
      <c r="R21" s="65"/>
      <c r="S21" s="65"/>
      <c r="T21" s="65"/>
      <c r="U21" s="65"/>
      <c r="V21" s="11" t="s">
        <v>275</v>
      </c>
      <c r="W21" s="65"/>
    </row>
    <row r="22" spans="2:23">
      <c r="B22" s="35"/>
      <c r="C22" s="9" t="s">
        <v>264</v>
      </c>
      <c r="D22" s="11" t="s">
        <v>291</v>
      </c>
      <c r="E22" s="73">
        <v>0</v>
      </c>
      <c r="F22" s="73">
        <v>0</v>
      </c>
      <c r="G22" s="73">
        <v>0</v>
      </c>
      <c r="H22" s="73">
        <v>0</v>
      </c>
      <c r="I22" s="73">
        <v>0</v>
      </c>
      <c r="J22" s="73">
        <v>0</v>
      </c>
      <c r="K22" s="73">
        <v>0</v>
      </c>
      <c r="L22" s="73">
        <v>0</v>
      </c>
      <c r="M22" s="73">
        <v>0</v>
      </c>
      <c r="N22" s="73">
        <v>0</v>
      </c>
      <c r="O22" s="73">
        <v>0</v>
      </c>
      <c r="P22" s="73">
        <v>0</v>
      </c>
      <c r="Q22" s="65"/>
      <c r="R22" s="65"/>
      <c r="S22" s="65"/>
      <c r="T22" s="65"/>
      <c r="U22" s="65"/>
      <c r="V22" s="11" t="s">
        <v>275</v>
      </c>
      <c r="W22" s="65"/>
    </row>
  </sheetData>
  <dataValidations count="1">
    <dataValidation type="custom" operator="greaterThanOrEqual" allowBlank="1" showInputMessage="1" showErrorMessage="1" error="This cell only accepts a number of &quot;NA&quot;_x000a_" sqref="E13:P13 R13:U13 E8:U12 E14:U22" xr:uid="{D98EF138-10C3-451E-BDE5-5863A5F045DC}">
      <formula1>OR(AND(ISNUMBER(E8), E8&gt;=0), E8 ="NA")</formula1>
    </dataValidation>
  </dataValidations>
  <pageMargins left="0.7" right="0.7" top="0.75" bottom="0.75" header="0.3" footer="0.3"/>
  <pageSetup paperSize="5" scale="46" fitToHeight="0" orientation="landscape" r:id="rId1"/>
  <headerFooter>
    <oddFooter>&amp;LSDGE 2021 WMP - &amp;A&amp;C&amp;P&amp;R&amp;D</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codeName="Sheet6">
    <pageSetUpPr fitToPage="1"/>
  </sheetPr>
  <dimension ref="B1:W22"/>
  <sheetViews>
    <sheetView topLeftCell="A3" zoomScaleNormal="100" workbookViewId="0">
      <selection activeCell="C4" sqref="C4"/>
    </sheetView>
  </sheetViews>
  <sheetFormatPr defaultColWidth="9.28515625" defaultRowHeight="15" outlineLevelCol="1"/>
  <cols>
    <col min="1" max="1" width="5.5703125" style="7" customWidth="1"/>
    <col min="2" max="2" width="37.28515625" style="1" customWidth="1"/>
    <col min="3" max="3" width="11.28515625" style="7" bestFit="1" customWidth="1"/>
    <col min="4" max="4" width="82.28515625" style="7" customWidth="1"/>
    <col min="5" max="8" width="9.42578125" style="7" customWidth="1"/>
    <col min="9" max="9" width="10.28515625" style="7" customWidth="1"/>
    <col min="10" max="12" width="9.28515625" style="7"/>
    <col min="13" max="13" width="9.28515625" style="7" customWidth="1"/>
    <col min="14" max="21" width="9.28515625" style="7" customWidth="1" outlineLevel="1"/>
    <col min="22" max="22" width="41.85546875" style="1" customWidth="1"/>
    <col min="23" max="23" width="47.7109375" style="7" customWidth="1"/>
    <col min="24" max="16384" width="9.28515625" style="7"/>
  </cols>
  <sheetData>
    <row r="1" spans="2:23" ht="15.75" thickBot="1"/>
    <row r="2" spans="2:23">
      <c r="B2" s="13" t="s">
        <v>48</v>
      </c>
      <c r="C2" s="16" t="str">
        <f>IF('Quarterly Submission Guide'!$D$20 = "", "",'Quarterly Submission Guide'!$D$20)</f>
        <v>SDG&amp;E</v>
      </c>
    </row>
    <row r="3" spans="2:23">
      <c r="B3" s="14" t="s">
        <v>56</v>
      </c>
      <c r="C3" s="12">
        <v>5</v>
      </c>
    </row>
    <row r="4" spans="2:23" ht="15.75" thickBot="1">
      <c r="B4" s="15" t="s">
        <v>54</v>
      </c>
      <c r="C4" s="27">
        <v>44501</v>
      </c>
    </row>
    <row r="5" spans="2:23">
      <c r="N5" s="53" t="s">
        <v>58</v>
      </c>
    </row>
    <row r="6" spans="2:23" ht="18" customHeight="1">
      <c r="B6" s="2" t="s">
        <v>292</v>
      </c>
      <c r="C6" s="213"/>
      <c r="D6" s="213"/>
      <c r="E6" s="213"/>
      <c r="F6" s="213"/>
      <c r="G6" s="213"/>
      <c r="H6" s="213"/>
      <c r="I6" s="213"/>
      <c r="J6" s="3">
        <v>1</v>
      </c>
      <c r="K6" s="3">
        <v>2</v>
      </c>
      <c r="L6" s="3">
        <v>3</v>
      </c>
      <c r="M6" s="3">
        <v>4</v>
      </c>
      <c r="N6" s="3">
        <v>1</v>
      </c>
      <c r="O6" s="3">
        <v>2</v>
      </c>
      <c r="P6" s="3">
        <v>3</v>
      </c>
      <c r="Q6" s="3">
        <v>4</v>
      </c>
      <c r="R6" s="3">
        <v>1</v>
      </c>
      <c r="S6" s="3">
        <v>2</v>
      </c>
      <c r="T6" s="3">
        <v>3</v>
      </c>
      <c r="U6" s="3">
        <v>4</v>
      </c>
      <c r="V6" s="6"/>
      <c r="W6" s="213"/>
    </row>
    <row r="7" spans="2:23">
      <c r="B7" s="4" t="s">
        <v>60</v>
      </c>
      <c r="C7" s="5" t="s">
        <v>61</v>
      </c>
      <c r="D7" s="5" t="s">
        <v>157</v>
      </c>
      <c r="E7" s="5">
        <v>2015</v>
      </c>
      <c r="F7" s="5">
        <v>2016</v>
      </c>
      <c r="G7" s="5">
        <v>2017</v>
      </c>
      <c r="H7" s="5">
        <v>2018</v>
      </c>
      <c r="I7" s="5">
        <v>2019</v>
      </c>
      <c r="J7" s="5">
        <v>2020</v>
      </c>
      <c r="K7" s="5">
        <v>2020</v>
      </c>
      <c r="L7" s="5">
        <v>2020</v>
      </c>
      <c r="M7" s="5">
        <v>2020</v>
      </c>
      <c r="N7" s="5">
        <v>2021</v>
      </c>
      <c r="O7" s="5">
        <v>2021</v>
      </c>
      <c r="P7" s="5">
        <v>2021</v>
      </c>
      <c r="Q7" s="5">
        <v>2021</v>
      </c>
      <c r="R7" s="5">
        <v>2022</v>
      </c>
      <c r="S7" s="5">
        <v>2022</v>
      </c>
      <c r="T7" s="5">
        <v>2022</v>
      </c>
      <c r="U7" s="5">
        <v>2022</v>
      </c>
      <c r="V7" s="4" t="s">
        <v>63</v>
      </c>
      <c r="W7" s="5" t="s">
        <v>64</v>
      </c>
    </row>
    <row r="8" spans="2:23">
      <c r="B8" s="34" t="s">
        <v>293</v>
      </c>
      <c r="C8" s="8" t="s">
        <v>66</v>
      </c>
      <c r="D8" s="11" t="s">
        <v>294</v>
      </c>
      <c r="E8" s="73">
        <v>0</v>
      </c>
      <c r="F8" s="73">
        <v>0</v>
      </c>
      <c r="G8" s="73">
        <v>0</v>
      </c>
      <c r="H8" s="73">
        <v>0</v>
      </c>
      <c r="I8" s="73">
        <v>0</v>
      </c>
      <c r="J8" s="73">
        <v>0</v>
      </c>
      <c r="K8" s="73">
        <v>0</v>
      </c>
      <c r="L8" s="73">
        <v>0</v>
      </c>
      <c r="M8" s="73">
        <v>0</v>
      </c>
      <c r="N8" s="73">
        <v>0</v>
      </c>
      <c r="O8" s="73">
        <v>0</v>
      </c>
      <c r="P8" s="73">
        <v>0</v>
      </c>
      <c r="Q8" s="64"/>
      <c r="R8" s="64"/>
      <c r="S8" s="64"/>
      <c r="T8" s="64"/>
      <c r="U8" s="64"/>
      <c r="V8" s="10" t="s">
        <v>295</v>
      </c>
      <c r="W8" s="64"/>
    </row>
    <row r="9" spans="2:23">
      <c r="B9" s="35"/>
      <c r="C9" s="9" t="s">
        <v>69</v>
      </c>
      <c r="D9" s="11" t="s">
        <v>296</v>
      </c>
      <c r="E9" s="73">
        <v>0</v>
      </c>
      <c r="F9" s="73">
        <v>0</v>
      </c>
      <c r="G9" s="73">
        <v>0</v>
      </c>
      <c r="H9" s="73">
        <v>0</v>
      </c>
      <c r="I9" s="73">
        <v>0</v>
      </c>
      <c r="J9" s="73">
        <v>0</v>
      </c>
      <c r="K9" s="73">
        <v>0</v>
      </c>
      <c r="L9" s="73">
        <v>0</v>
      </c>
      <c r="M9" s="73">
        <v>0</v>
      </c>
      <c r="N9" s="73">
        <v>0</v>
      </c>
      <c r="O9" s="73">
        <v>0</v>
      </c>
      <c r="P9" s="73">
        <v>0</v>
      </c>
      <c r="Q9" s="65"/>
      <c r="R9" s="65"/>
      <c r="S9" s="65"/>
      <c r="T9" s="65"/>
      <c r="U9" s="65"/>
      <c r="V9" s="11" t="s">
        <v>295</v>
      </c>
      <c r="W9" s="65"/>
    </row>
    <row r="10" spans="2:23">
      <c r="B10" s="35"/>
      <c r="C10" s="9" t="s">
        <v>71</v>
      </c>
      <c r="D10" s="11" t="s">
        <v>297</v>
      </c>
      <c r="E10" s="73">
        <v>0</v>
      </c>
      <c r="F10" s="73">
        <v>0</v>
      </c>
      <c r="G10" s="73">
        <v>0</v>
      </c>
      <c r="H10" s="73">
        <v>0</v>
      </c>
      <c r="I10" s="73">
        <v>0</v>
      </c>
      <c r="J10" s="73">
        <v>0</v>
      </c>
      <c r="K10" s="73">
        <v>0</v>
      </c>
      <c r="L10" s="73">
        <v>0</v>
      </c>
      <c r="M10" s="73">
        <v>0</v>
      </c>
      <c r="N10" s="73">
        <v>0</v>
      </c>
      <c r="O10" s="73">
        <v>0</v>
      </c>
      <c r="P10" s="73">
        <v>0</v>
      </c>
      <c r="Q10" s="65"/>
      <c r="R10" s="65"/>
      <c r="S10" s="65"/>
      <c r="T10" s="65"/>
      <c r="U10" s="65"/>
      <c r="V10" s="11" t="s">
        <v>295</v>
      </c>
      <c r="W10" s="65"/>
    </row>
    <row r="11" spans="2:23">
      <c r="B11" s="35"/>
      <c r="C11" s="9" t="s">
        <v>73</v>
      </c>
      <c r="D11" s="11" t="s">
        <v>298</v>
      </c>
      <c r="E11" s="73">
        <v>0</v>
      </c>
      <c r="F11" s="73">
        <v>0</v>
      </c>
      <c r="G11" s="73">
        <v>0</v>
      </c>
      <c r="H11" s="73">
        <v>0</v>
      </c>
      <c r="I11" s="73">
        <v>0</v>
      </c>
      <c r="J11" s="73">
        <v>0</v>
      </c>
      <c r="K11" s="73">
        <v>0</v>
      </c>
      <c r="L11" s="73">
        <v>0</v>
      </c>
      <c r="M11" s="73">
        <v>0</v>
      </c>
      <c r="N11" s="73">
        <v>0</v>
      </c>
      <c r="O11" s="73">
        <v>0</v>
      </c>
      <c r="P11" s="73">
        <v>0</v>
      </c>
      <c r="Q11" s="65"/>
      <c r="R11" s="65"/>
      <c r="S11" s="65"/>
      <c r="T11" s="65"/>
      <c r="U11" s="65"/>
      <c r="V11" s="11" t="s">
        <v>295</v>
      </c>
      <c r="W11" s="65"/>
    </row>
    <row r="12" spans="2:23">
      <c r="B12" s="35"/>
      <c r="C12" s="9" t="s">
        <v>76</v>
      </c>
      <c r="D12" s="11" t="s">
        <v>299</v>
      </c>
      <c r="E12" s="73">
        <v>0</v>
      </c>
      <c r="F12" s="73">
        <v>0</v>
      </c>
      <c r="G12" s="73">
        <v>0</v>
      </c>
      <c r="H12" s="73">
        <v>0</v>
      </c>
      <c r="I12" s="73">
        <v>0</v>
      </c>
      <c r="J12" s="73">
        <v>0</v>
      </c>
      <c r="K12" s="73">
        <v>0</v>
      </c>
      <c r="L12" s="73">
        <v>0</v>
      </c>
      <c r="M12" s="73">
        <v>0</v>
      </c>
      <c r="N12" s="73">
        <v>0</v>
      </c>
      <c r="O12" s="73">
        <v>0</v>
      </c>
      <c r="P12" s="73">
        <v>0</v>
      </c>
      <c r="Q12" s="65"/>
      <c r="R12" s="65"/>
      <c r="S12" s="65"/>
      <c r="T12" s="65"/>
      <c r="U12" s="65"/>
      <c r="V12" s="11" t="s">
        <v>295</v>
      </c>
      <c r="W12" s="65"/>
    </row>
    <row r="13" spans="2:23">
      <c r="B13" s="35" t="s">
        <v>300</v>
      </c>
      <c r="C13" s="9" t="s">
        <v>167</v>
      </c>
      <c r="D13" s="11" t="s">
        <v>301</v>
      </c>
      <c r="E13" s="73">
        <v>0</v>
      </c>
      <c r="F13" s="73">
        <v>0</v>
      </c>
      <c r="G13" s="73">
        <v>0</v>
      </c>
      <c r="H13" s="73">
        <v>0</v>
      </c>
      <c r="I13" s="73">
        <v>0</v>
      </c>
      <c r="J13" s="73">
        <v>0</v>
      </c>
      <c r="K13" s="73">
        <v>0</v>
      </c>
      <c r="L13" s="73">
        <v>0</v>
      </c>
      <c r="M13" s="73">
        <v>0</v>
      </c>
      <c r="N13" s="73">
        <v>0</v>
      </c>
      <c r="O13" s="73">
        <v>0</v>
      </c>
      <c r="P13" s="73">
        <v>0</v>
      </c>
      <c r="Q13" s="65"/>
      <c r="R13" s="65"/>
      <c r="S13" s="65"/>
      <c r="T13" s="65"/>
      <c r="U13" s="65"/>
      <c r="V13" s="11" t="s">
        <v>295</v>
      </c>
      <c r="W13" s="65"/>
    </row>
    <row r="14" spans="2:23">
      <c r="B14" s="35"/>
      <c r="C14" s="9" t="s">
        <v>169</v>
      </c>
      <c r="D14" s="11" t="s">
        <v>302</v>
      </c>
      <c r="E14" s="73">
        <v>0</v>
      </c>
      <c r="F14" s="73">
        <v>1</v>
      </c>
      <c r="G14" s="73">
        <v>0</v>
      </c>
      <c r="H14" s="73">
        <v>0</v>
      </c>
      <c r="I14" s="73">
        <v>0</v>
      </c>
      <c r="J14" s="73">
        <v>0</v>
      </c>
      <c r="K14" s="73">
        <v>0</v>
      </c>
      <c r="L14" s="73">
        <v>0</v>
      </c>
      <c r="M14" s="73">
        <v>0</v>
      </c>
      <c r="N14" s="73">
        <v>0</v>
      </c>
      <c r="O14" s="73">
        <v>0</v>
      </c>
      <c r="P14" s="73">
        <v>0</v>
      </c>
      <c r="Q14" s="65"/>
      <c r="R14" s="65"/>
      <c r="S14" s="65"/>
      <c r="T14" s="65"/>
      <c r="U14" s="65"/>
      <c r="V14" s="11" t="s">
        <v>295</v>
      </c>
      <c r="W14" s="65"/>
    </row>
    <row r="15" spans="2:23">
      <c r="B15" s="35"/>
      <c r="C15" s="9" t="s">
        <v>171</v>
      </c>
      <c r="D15" s="11" t="s">
        <v>303</v>
      </c>
      <c r="E15" s="73">
        <v>0</v>
      </c>
      <c r="F15" s="73">
        <v>0</v>
      </c>
      <c r="G15" s="73">
        <v>0</v>
      </c>
      <c r="H15" s="73">
        <v>0</v>
      </c>
      <c r="I15" s="73">
        <v>0</v>
      </c>
      <c r="J15" s="73">
        <v>0</v>
      </c>
      <c r="K15" s="73">
        <v>0</v>
      </c>
      <c r="L15" s="73">
        <v>0</v>
      </c>
      <c r="M15" s="73">
        <v>0</v>
      </c>
      <c r="N15" s="73">
        <v>0</v>
      </c>
      <c r="O15" s="73">
        <v>0</v>
      </c>
      <c r="P15" s="73">
        <v>0</v>
      </c>
      <c r="Q15" s="65"/>
      <c r="R15" s="65"/>
      <c r="S15" s="65"/>
      <c r="T15" s="65"/>
      <c r="U15" s="65"/>
      <c r="V15" s="11" t="s">
        <v>295</v>
      </c>
      <c r="W15" s="65"/>
    </row>
    <row r="16" spans="2:23">
      <c r="B16" s="35"/>
      <c r="C16" s="9" t="s">
        <v>173</v>
      </c>
      <c r="D16" s="11" t="s">
        <v>304</v>
      </c>
      <c r="E16" s="73">
        <v>0</v>
      </c>
      <c r="F16" s="73">
        <v>0</v>
      </c>
      <c r="G16" s="73">
        <v>0</v>
      </c>
      <c r="H16" s="73">
        <v>0</v>
      </c>
      <c r="I16" s="73">
        <v>0</v>
      </c>
      <c r="J16" s="73">
        <v>0</v>
      </c>
      <c r="K16" s="73">
        <v>0</v>
      </c>
      <c r="L16" s="73">
        <v>0</v>
      </c>
      <c r="M16" s="73">
        <v>0</v>
      </c>
      <c r="N16" s="73">
        <v>0</v>
      </c>
      <c r="O16" s="73">
        <v>0</v>
      </c>
      <c r="P16" s="73">
        <v>0</v>
      </c>
      <c r="Q16" s="65"/>
      <c r="R16" s="65"/>
      <c r="S16" s="65"/>
      <c r="T16" s="65"/>
      <c r="U16" s="65"/>
      <c r="V16" s="11" t="s">
        <v>295</v>
      </c>
      <c r="W16" s="65"/>
    </row>
    <row r="17" spans="2:23">
      <c r="B17" s="35"/>
      <c r="C17" s="9" t="s">
        <v>248</v>
      </c>
      <c r="D17" s="11" t="s">
        <v>305</v>
      </c>
      <c r="E17" s="73">
        <v>0</v>
      </c>
      <c r="F17" s="73">
        <v>0</v>
      </c>
      <c r="G17" s="73">
        <v>0</v>
      </c>
      <c r="H17" s="73">
        <v>0</v>
      </c>
      <c r="I17" s="73">
        <v>0</v>
      </c>
      <c r="J17" s="73">
        <v>0</v>
      </c>
      <c r="K17" s="73">
        <v>0</v>
      </c>
      <c r="L17" s="73">
        <v>0</v>
      </c>
      <c r="M17" s="73">
        <v>0</v>
      </c>
      <c r="N17" s="73">
        <v>0</v>
      </c>
      <c r="O17" s="73">
        <v>0</v>
      </c>
      <c r="P17" s="73">
        <v>0</v>
      </c>
      <c r="Q17" s="65"/>
      <c r="R17" s="65"/>
      <c r="S17" s="65"/>
      <c r="T17" s="65"/>
      <c r="U17" s="65"/>
      <c r="V17" s="11" t="s">
        <v>295</v>
      </c>
      <c r="W17" s="65"/>
    </row>
    <row r="18" spans="2:23">
      <c r="B18" s="35" t="s">
        <v>306</v>
      </c>
      <c r="C18" s="9" t="s">
        <v>146</v>
      </c>
      <c r="D18" s="11" t="s">
        <v>307</v>
      </c>
      <c r="E18" s="73">
        <v>0</v>
      </c>
      <c r="F18" s="73">
        <v>0</v>
      </c>
      <c r="G18" s="73">
        <v>0</v>
      </c>
      <c r="H18" s="73">
        <v>0</v>
      </c>
      <c r="I18" s="73">
        <v>0</v>
      </c>
      <c r="J18" s="73">
        <v>0</v>
      </c>
      <c r="K18" s="73">
        <v>0</v>
      </c>
      <c r="L18" s="73">
        <v>0</v>
      </c>
      <c r="M18" s="73">
        <v>0</v>
      </c>
      <c r="N18" s="73">
        <v>0</v>
      </c>
      <c r="O18" s="73">
        <v>0</v>
      </c>
      <c r="P18" s="73">
        <v>0</v>
      </c>
      <c r="Q18" s="65"/>
      <c r="R18" s="65"/>
      <c r="S18" s="65"/>
      <c r="T18" s="65"/>
      <c r="U18" s="65"/>
      <c r="V18" s="11" t="s">
        <v>295</v>
      </c>
      <c r="W18" s="65"/>
    </row>
    <row r="19" spans="2:23">
      <c r="B19" s="35"/>
      <c r="C19" s="9" t="s">
        <v>150</v>
      </c>
      <c r="D19" s="11" t="s">
        <v>308</v>
      </c>
      <c r="E19" s="73">
        <v>0</v>
      </c>
      <c r="F19" s="73">
        <v>0</v>
      </c>
      <c r="G19" s="73">
        <v>0</v>
      </c>
      <c r="H19" s="73">
        <v>0</v>
      </c>
      <c r="I19" s="73">
        <v>0</v>
      </c>
      <c r="J19" s="73">
        <v>0</v>
      </c>
      <c r="K19" s="73">
        <v>0</v>
      </c>
      <c r="L19" s="73">
        <v>0</v>
      </c>
      <c r="M19" s="73">
        <v>0</v>
      </c>
      <c r="N19" s="73">
        <v>0</v>
      </c>
      <c r="O19" s="73">
        <v>0</v>
      </c>
      <c r="P19" s="73">
        <v>0</v>
      </c>
      <c r="Q19" s="65"/>
      <c r="R19" s="65"/>
      <c r="S19" s="65"/>
      <c r="T19" s="65"/>
      <c r="U19" s="65"/>
      <c r="V19" s="11" t="s">
        <v>295</v>
      </c>
      <c r="W19" s="65"/>
    </row>
    <row r="20" spans="2:23">
      <c r="B20" s="35"/>
      <c r="C20" s="9" t="s">
        <v>153</v>
      </c>
      <c r="D20" s="11" t="s">
        <v>309</v>
      </c>
      <c r="E20" s="73">
        <v>0</v>
      </c>
      <c r="F20" s="73">
        <v>0</v>
      </c>
      <c r="G20" s="73">
        <v>0</v>
      </c>
      <c r="H20" s="73">
        <v>0</v>
      </c>
      <c r="I20" s="73">
        <v>0</v>
      </c>
      <c r="J20" s="73">
        <v>0</v>
      </c>
      <c r="K20" s="73">
        <v>0</v>
      </c>
      <c r="L20" s="73">
        <v>0</v>
      </c>
      <c r="M20" s="73">
        <v>0</v>
      </c>
      <c r="N20" s="73">
        <v>0</v>
      </c>
      <c r="O20" s="73">
        <v>0</v>
      </c>
      <c r="P20" s="73">
        <v>0</v>
      </c>
      <c r="Q20" s="65"/>
      <c r="R20" s="65"/>
      <c r="S20" s="65"/>
      <c r="T20" s="65"/>
      <c r="U20" s="65"/>
      <c r="V20" s="11" t="s">
        <v>295</v>
      </c>
      <c r="W20" s="65"/>
    </row>
    <row r="21" spans="2:23">
      <c r="B21" s="35"/>
      <c r="C21" s="9" t="s">
        <v>262</v>
      </c>
      <c r="D21" s="11" t="s">
        <v>310</v>
      </c>
      <c r="E21" s="73">
        <v>0</v>
      </c>
      <c r="F21" s="73">
        <v>0</v>
      </c>
      <c r="G21" s="73">
        <v>0</v>
      </c>
      <c r="H21" s="73">
        <v>0</v>
      </c>
      <c r="I21" s="73">
        <v>0</v>
      </c>
      <c r="J21" s="73">
        <v>0</v>
      </c>
      <c r="K21" s="73">
        <v>0</v>
      </c>
      <c r="L21" s="73">
        <v>0</v>
      </c>
      <c r="M21" s="73">
        <v>0</v>
      </c>
      <c r="N21" s="73">
        <v>0</v>
      </c>
      <c r="O21" s="73">
        <v>0</v>
      </c>
      <c r="P21" s="73">
        <v>0</v>
      </c>
      <c r="Q21" s="65"/>
      <c r="R21" s="65"/>
      <c r="S21" s="65"/>
      <c r="T21" s="65"/>
      <c r="U21" s="65"/>
      <c r="V21" s="11" t="s">
        <v>295</v>
      </c>
      <c r="W21" s="65"/>
    </row>
    <row r="22" spans="2:23">
      <c r="B22" s="35"/>
      <c r="C22" s="9" t="s">
        <v>264</v>
      </c>
      <c r="D22" s="11" t="s">
        <v>311</v>
      </c>
      <c r="E22" s="73">
        <v>0</v>
      </c>
      <c r="F22" s="73">
        <v>0</v>
      </c>
      <c r="G22" s="73">
        <v>0</v>
      </c>
      <c r="H22" s="73">
        <v>0</v>
      </c>
      <c r="I22" s="73">
        <v>0</v>
      </c>
      <c r="J22" s="73">
        <v>0</v>
      </c>
      <c r="K22" s="73">
        <v>0</v>
      </c>
      <c r="L22" s="73">
        <v>0</v>
      </c>
      <c r="M22" s="73">
        <v>0</v>
      </c>
      <c r="N22" s="73">
        <v>0</v>
      </c>
      <c r="O22" s="73">
        <v>0</v>
      </c>
      <c r="P22" s="73">
        <v>0</v>
      </c>
      <c r="Q22" s="65"/>
      <c r="R22" s="65"/>
      <c r="S22" s="65"/>
      <c r="T22" s="65"/>
      <c r="U22" s="65"/>
      <c r="V22" s="11" t="s">
        <v>295</v>
      </c>
      <c r="W22" s="65"/>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headerFooter>
    <oddFooter>&amp;LSDGE 2021 WMP - &amp;A&amp;C&amp;P&amp;R&amp;D</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codeName="Sheet7">
    <pageSetUpPr fitToPage="1"/>
  </sheetPr>
  <dimension ref="B1:W58"/>
  <sheetViews>
    <sheetView zoomScale="70" zoomScaleNormal="100" zoomScalePageLayoutView="70" workbookViewId="0">
      <selection activeCell="C4" sqref="C4"/>
    </sheetView>
  </sheetViews>
  <sheetFormatPr defaultColWidth="9.28515625" defaultRowHeight="15" outlineLevelCol="1"/>
  <cols>
    <col min="1" max="1" width="5.5703125" style="7" customWidth="1"/>
    <col min="2" max="2" width="29.85546875" style="1" customWidth="1"/>
    <col min="3" max="3" width="12" style="7" customWidth="1"/>
    <col min="4" max="4" width="66.42578125" style="7" customWidth="1"/>
    <col min="5" max="5" width="12.140625" style="7" customWidth="1"/>
    <col min="6" max="6" width="11" style="7" customWidth="1"/>
    <col min="7" max="7" width="12.5703125" style="7" customWidth="1"/>
    <col min="8" max="8" width="13.28515625" style="7" customWidth="1"/>
    <col min="9" max="12" width="11" style="7" customWidth="1"/>
    <col min="13" max="13" width="11.7109375" style="7" customWidth="1"/>
    <col min="14" max="14" width="10" style="7" customWidth="1" outlineLevel="1"/>
    <col min="15" max="20" width="9.28515625" style="7" customWidth="1" outlineLevel="1"/>
    <col min="21" max="21" width="7.140625" style="7" customWidth="1" outlineLevel="1"/>
    <col min="22" max="22" width="77.5703125" style="1" customWidth="1"/>
    <col min="23" max="23" width="66.5703125" style="7" customWidth="1"/>
    <col min="24" max="16384" width="9.28515625" style="7"/>
  </cols>
  <sheetData>
    <row r="1" spans="2:23" ht="15.75" thickBot="1"/>
    <row r="2" spans="2:23">
      <c r="B2" s="13" t="s">
        <v>48</v>
      </c>
      <c r="C2" s="16" t="str">
        <f>IF('Quarterly Submission Guide'!$D$20 = "", "",'Quarterly Submission Guide'!$D$20)</f>
        <v>SDG&amp;E</v>
      </c>
    </row>
    <row r="3" spans="2:23">
      <c r="B3" s="14" t="s">
        <v>56</v>
      </c>
      <c r="C3" s="12">
        <v>6</v>
      </c>
    </row>
    <row r="4" spans="2:23" ht="15.75" thickBot="1">
      <c r="B4" s="15" t="s">
        <v>54</v>
      </c>
      <c r="C4" s="27">
        <v>44501</v>
      </c>
    </row>
    <row r="5" spans="2:23">
      <c r="N5" s="53" t="s">
        <v>58</v>
      </c>
    </row>
    <row r="6" spans="2:23" ht="18" customHeight="1">
      <c r="B6" s="2" t="s">
        <v>312</v>
      </c>
      <c r="C6" s="213"/>
      <c r="D6" s="213"/>
      <c r="E6" s="190"/>
      <c r="F6" s="190"/>
      <c r="G6" s="190"/>
      <c r="H6" s="190"/>
      <c r="I6" s="190"/>
      <c r="J6" s="191">
        <v>1</v>
      </c>
      <c r="K6" s="191">
        <v>2</v>
      </c>
      <c r="L6" s="191">
        <v>3</v>
      </c>
      <c r="M6" s="191">
        <v>4</v>
      </c>
      <c r="N6" s="191">
        <v>1</v>
      </c>
      <c r="O6" s="191">
        <v>2</v>
      </c>
      <c r="P6" s="191">
        <v>3</v>
      </c>
      <c r="Q6" s="191">
        <v>4</v>
      </c>
      <c r="R6" s="191">
        <v>1</v>
      </c>
      <c r="S6" s="191">
        <v>2</v>
      </c>
      <c r="T6" s="191">
        <v>3</v>
      </c>
      <c r="U6" s="191">
        <v>4</v>
      </c>
      <c r="V6" s="6"/>
      <c r="W6" s="213"/>
    </row>
    <row r="7" spans="2:23">
      <c r="B7" s="4" t="s">
        <v>60</v>
      </c>
      <c r="C7" s="5" t="s">
        <v>61</v>
      </c>
      <c r="D7" s="5" t="s">
        <v>157</v>
      </c>
      <c r="E7" s="192">
        <v>2015</v>
      </c>
      <c r="F7" s="192">
        <v>2016</v>
      </c>
      <c r="G7" s="192">
        <v>2017</v>
      </c>
      <c r="H7" s="192">
        <v>2018</v>
      </c>
      <c r="I7" s="192">
        <v>2019</v>
      </c>
      <c r="J7" s="192">
        <v>2020</v>
      </c>
      <c r="K7" s="192">
        <v>2020</v>
      </c>
      <c r="L7" s="192">
        <v>2020</v>
      </c>
      <c r="M7" s="192">
        <v>2020</v>
      </c>
      <c r="N7" s="171">
        <v>2021</v>
      </c>
      <c r="O7" s="171">
        <v>2021</v>
      </c>
      <c r="P7" s="171">
        <v>2021</v>
      </c>
      <c r="Q7" s="171">
        <v>2021</v>
      </c>
      <c r="R7" s="171">
        <v>2022</v>
      </c>
      <c r="S7" s="171">
        <v>2022</v>
      </c>
      <c r="T7" s="171">
        <v>2022</v>
      </c>
      <c r="U7" s="171">
        <v>2022</v>
      </c>
      <c r="V7" s="4" t="s">
        <v>63</v>
      </c>
      <c r="W7" s="5" t="s">
        <v>64</v>
      </c>
    </row>
    <row r="8" spans="2:23" ht="30" customHeight="1">
      <c r="B8" s="34" t="s">
        <v>313</v>
      </c>
      <c r="C8" s="8" t="s">
        <v>66</v>
      </c>
      <c r="D8" s="11" t="s">
        <v>314</v>
      </c>
      <c r="E8" s="193">
        <v>16938.551348829998</v>
      </c>
      <c r="F8" s="193">
        <v>53147.861170459997</v>
      </c>
      <c r="G8" s="193">
        <v>190407.17070223999</v>
      </c>
      <c r="H8" s="193">
        <v>125739.05519415</v>
      </c>
      <c r="I8" s="193">
        <v>53502.252274849998</v>
      </c>
      <c r="J8" s="193">
        <v>0</v>
      </c>
      <c r="K8" s="193">
        <v>0</v>
      </c>
      <c r="L8" s="193">
        <v>34879.054823099999</v>
      </c>
      <c r="M8" s="193">
        <v>62127.921687200003</v>
      </c>
      <c r="N8" s="193">
        <v>3185.6181689999999</v>
      </c>
      <c r="O8" s="193">
        <v>0</v>
      </c>
      <c r="P8" s="193">
        <v>0</v>
      </c>
      <c r="Q8" s="8"/>
      <c r="R8" s="8"/>
      <c r="S8" s="8"/>
      <c r="T8" s="8"/>
      <c r="U8" s="8"/>
      <c r="V8" s="36" t="s">
        <v>315</v>
      </c>
      <c r="W8" s="64"/>
    </row>
    <row r="9" spans="2:23" ht="18" customHeight="1">
      <c r="B9" s="38"/>
      <c r="C9" s="9" t="s">
        <v>69</v>
      </c>
      <c r="D9" s="11" t="s">
        <v>316</v>
      </c>
      <c r="E9" s="193" t="s">
        <v>148</v>
      </c>
      <c r="F9" s="193" t="s">
        <v>148</v>
      </c>
      <c r="G9" s="193" t="s">
        <v>148</v>
      </c>
      <c r="H9" s="193" t="s">
        <v>148</v>
      </c>
      <c r="I9" s="193" t="s">
        <v>148</v>
      </c>
      <c r="J9" s="193" t="s">
        <v>148</v>
      </c>
      <c r="K9" s="193" t="s">
        <v>148</v>
      </c>
      <c r="L9" s="193" t="s">
        <v>148</v>
      </c>
      <c r="M9" s="193" t="s">
        <v>148</v>
      </c>
      <c r="N9" s="193" t="s">
        <v>148</v>
      </c>
      <c r="O9" s="193">
        <v>0</v>
      </c>
      <c r="P9" s="193">
        <v>0</v>
      </c>
      <c r="Q9" s="33"/>
      <c r="R9" s="33"/>
      <c r="S9" s="33"/>
      <c r="T9" s="33"/>
      <c r="U9" s="33"/>
      <c r="V9" s="11" t="s">
        <v>317</v>
      </c>
      <c r="W9" s="66"/>
    </row>
    <row r="10" spans="2:23" ht="19.5" customHeight="1">
      <c r="B10" s="35"/>
      <c r="C10" s="9" t="s">
        <v>71</v>
      </c>
      <c r="D10" s="11" t="s">
        <v>318</v>
      </c>
      <c r="E10" s="193">
        <v>6485.1058308600004</v>
      </c>
      <c r="F10" s="193">
        <v>20011.163233849999</v>
      </c>
      <c r="G10" s="193">
        <v>55256.332335190004</v>
      </c>
      <c r="H10" s="193">
        <v>38664.976498960001</v>
      </c>
      <c r="I10" s="193">
        <v>20055.182858259999</v>
      </c>
      <c r="J10" s="193">
        <v>0</v>
      </c>
      <c r="K10" s="193">
        <v>0</v>
      </c>
      <c r="L10" s="193">
        <v>12875.279553509999</v>
      </c>
      <c r="M10" s="193">
        <v>23534.830908880002</v>
      </c>
      <c r="N10" s="193">
        <v>1455.4704509999999</v>
      </c>
      <c r="O10" s="193">
        <v>0</v>
      </c>
      <c r="P10" s="193">
        <v>0</v>
      </c>
      <c r="Q10" s="9"/>
      <c r="R10" s="9"/>
      <c r="S10" s="9"/>
      <c r="T10" s="9"/>
      <c r="U10" s="9"/>
      <c r="V10" s="11" t="s">
        <v>317</v>
      </c>
      <c r="W10" s="65"/>
    </row>
    <row r="11" spans="2:23" ht="18.75" customHeight="1">
      <c r="B11" s="35"/>
      <c r="C11" s="9" t="s">
        <v>73</v>
      </c>
      <c r="D11" s="11" t="s">
        <v>319</v>
      </c>
      <c r="E11" s="193">
        <v>3730.7747270700002</v>
      </c>
      <c r="F11" s="193">
        <v>14904.535348130001</v>
      </c>
      <c r="G11" s="193">
        <v>30735.984340800002</v>
      </c>
      <c r="H11" s="193">
        <v>22286.470095860001</v>
      </c>
      <c r="I11" s="193">
        <v>12370.46357129</v>
      </c>
      <c r="J11" s="193">
        <v>0</v>
      </c>
      <c r="K11" s="193">
        <v>0</v>
      </c>
      <c r="L11" s="193">
        <v>9106.0356939100002</v>
      </c>
      <c r="M11" s="193">
        <v>14432.2075038</v>
      </c>
      <c r="N11" s="193">
        <v>0</v>
      </c>
      <c r="O11" s="193">
        <v>0</v>
      </c>
      <c r="P11" s="193">
        <v>0</v>
      </c>
      <c r="Q11" s="9"/>
      <c r="R11" s="9"/>
      <c r="S11" s="9"/>
      <c r="T11" s="9"/>
      <c r="U11" s="9"/>
      <c r="V11" s="11" t="s">
        <v>317</v>
      </c>
      <c r="W11" s="65" t="s">
        <v>320</v>
      </c>
    </row>
    <row r="12" spans="2:23" ht="18.75" customHeight="1">
      <c r="B12" s="35"/>
      <c r="C12" s="9" t="s">
        <v>76</v>
      </c>
      <c r="D12" s="11" t="s">
        <v>321</v>
      </c>
      <c r="E12" s="193">
        <v>6722.6707908999997</v>
      </c>
      <c r="F12" s="193">
        <v>18232.162588480001</v>
      </c>
      <c r="G12" s="193">
        <v>104414.85402625</v>
      </c>
      <c r="H12" s="193">
        <v>64787.60859933</v>
      </c>
      <c r="I12" s="193">
        <v>21076.605845300001</v>
      </c>
      <c r="J12" s="193">
        <v>0</v>
      </c>
      <c r="K12" s="193">
        <v>0</v>
      </c>
      <c r="L12" s="193">
        <v>12897.73957568</v>
      </c>
      <c r="M12" s="193">
        <v>24160.883274520002</v>
      </c>
      <c r="N12" s="193">
        <v>1730.1477179999999</v>
      </c>
      <c r="O12" s="193">
        <v>0</v>
      </c>
      <c r="P12" s="193">
        <v>0</v>
      </c>
      <c r="Q12" s="9"/>
      <c r="R12" s="9"/>
      <c r="S12" s="9"/>
      <c r="T12" s="9"/>
      <c r="U12" s="9"/>
      <c r="V12" s="11" t="s">
        <v>317</v>
      </c>
      <c r="W12" s="65"/>
    </row>
    <row r="13" spans="2:23" ht="24.75" customHeight="1">
      <c r="B13" s="35" t="s">
        <v>322</v>
      </c>
      <c r="C13" s="9" t="s">
        <v>167</v>
      </c>
      <c r="D13" s="37" t="s">
        <v>323</v>
      </c>
      <c r="E13" s="193">
        <v>51231.92202749</v>
      </c>
      <c r="F13" s="193">
        <v>13751.869000819999</v>
      </c>
      <c r="G13" s="193">
        <v>107921.69728481999</v>
      </c>
      <c r="H13" s="193">
        <v>53297.724660810003</v>
      </c>
      <c r="I13" s="193">
        <v>26851.752058090002</v>
      </c>
      <c r="J13" s="193">
        <v>8646.8867629800006</v>
      </c>
      <c r="K13" s="193">
        <v>0</v>
      </c>
      <c r="L13" s="193">
        <v>0</v>
      </c>
      <c r="M13" s="193">
        <v>17019.784028080001</v>
      </c>
      <c r="N13" s="193">
        <v>38371.807412980001</v>
      </c>
      <c r="O13" s="193">
        <v>0</v>
      </c>
      <c r="P13" s="193">
        <v>0</v>
      </c>
      <c r="Q13" s="9"/>
      <c r="R13" s="9"/>
      <c r="S13" s="9"/>
      <c r="T13" s="9"/>
      <c r="U13" s="9"/>
      <c r="V13" s="11" t="s">
        <v>324</v>
      </c>
      <c r="W13" s="65"/>
    </row>
    <row r="14" spans="2:23" ht="19.5" customHeight="1">
      <c r="B14" s="35" t="s">
        <v>325</v>
      </c>
      <c r="C14" s="9" t="s">
        <v>146</v>
      </c>
      <c r="D14" s="11" t="s">
        <v>326</v>
      </c>
      <c r="E14" s="11"/>
      <c r="F14" s="11"/>
      <c r="G14" s="11"/>
      <c r="H14" s="11"/>
      <c r="I14" s="11"/>
      <c r="J14" s="11"/>
      <c r="K14" s="11"/>
      <c r="L14" s="11"/>
      <c r="M14" s="11"/>
      <c r="N14" s="11"/>
      <c r="O14" s="11"/>
      <c r="P14" s="9"/>
      <c r="Q14" s="9"/>
      <c r="R14" s="9"/>
      <c r="S14" s="9"/>
      <c r="T14" s="9"/>
      <c r="U14" s="9"/>
      <c r="V14" s="11"/>
      <c r="W14" s="65"/>
    </row>
    <row r="15" spans="2:23">
      <c r="B15" s="67"/>
      <c r="C15" s="68"/>
      <c r="D15" s="68"/>
      <c r="E15" s="68"/>
      <c r="F15" s="68"/>
      <c r="G15" s="68"/>
      <c r="H15" s="68"/>
      <c r="I15" s="68"/>
      <c r="J15" s="68"/>
      <c r="K15" s="68"/>
      <c r="L15" s="68"/>
      <c r="M15" s="68"/>
      <c r="N15" s="68"/>
      <c r="O15" s="68"/>
      <c r="P15" s="68"/>
      <c r="Q15" s="68"/>
      <c r="R15" s="68"/>
      <c r="S15" s="68"/>
      <c r="T15" s="68"/>
      <c r="U15" s="68"/>
      <c r="V15" s="67"/>
      <c r="W15" s="68"/>
    </row>
    <row r="16" spans="2:23">
      <c r="B16" s="67"/>
      <c r="C16" s="68"/>
      <c r="D16" s="68"/>
      <c r="E16" s="68"/>
      <c r="F16" s="68"/>
      <c r="G16" s="68"/>
      <c r="H16" s="68"/>
      <c r="I16" s="68"/>
      <c r="J16" s="68"/>
      <c r="K16" s="68"/>
      <c r="L16" s="68"/>
      <c r="M16" s="68"/>
      <c r="N16" s="68"/>
      <c r="O16" s="68"/>
      <c r="P16" s="68"/>
      <c r="Q16" s="68"/>
      <c r="R16" s="68"/>
      <c r="S16" s="68"/>
      <c r="T16" s="68"/>
      <c r="U16" s="68"/>
      <c r="V16" s="67"/>
      <c r="W16" s="68"/>
    </row>
    <row r="17" spans="2:23">
      <c r="B17" s="67"/>
      <c r="C17" s="68"/>
      <c r="D17" s="68"/>
      <c r="E17" s="68"/>
      <c r="F17" s="68"/>
      <c r="G17" s="68"/>
      <c r="H17" s="68"/>
      <c r="I17" s="68"/>
      <c r="J17" s="68"/>
      <c r="K17" s="68"/>
      <c r="L17" s="68"/>
      <c r="M17" s="68"/>
      <c r="N17" s="68"/>
      <c r="O17" s="68"/>
      <c r="P17" s="68"/>
      <c r="Q17" s="68"/>
      <c r="R17" s="68"/>
      <c r="S17" s="68"/>
      <c r="T17" s="68"/>
      <c r="U17" s="68"/>
      <c r="V17" s="67"/>
      <c r="W17" s="68"/>
    </row>
    <row r="18" spans="2:23">
      <c r="B18" s="67"/>
      <c r="C18" s="68"/>
      <c r="D18" s="68"/>
      <c r="E18" s="68"/>
      <c r="F18" s="68"/>
      <c r="G18" s="68"/>
      <c r="H18" s="68"/>
      <c r="I18" s="68"/>
      <c r="J18" s="68"/>
      <c r="K18" s="68"/>
      <c r="L18" s="68"/>
      <c r="M18" s="68"/>
      <c r="N18" s="68"/>
      <c r="O18" s="68"/>
      <c r="P18" s="68"/>
      <c r="Q18" s="68"/>
      <c r="R18" s="68"/>
      <c r="S18" s="68"/>
      <c r="T18" s="68"/>
      <c r="U18" s="68"/>
      <c r="V18" s="67"/>
      <c r="W18" s="68"/>
    </row>
    <row r="19" spans="2:23">
      <c r="B19" s="67"/>
      <c r="C19" s="68"/>
      <c r="D19" s="68"/>
      <c r="E19" s="68"/>
      <c r="F19" s="68"/>
      <c r="G19" s="68"/>
      <c r="H19" s="68"/>
      <c r="I19" s="68"/>
      <c r="J19" s="68"/>
      <c r="K19" s="68"/>
      <c r="L19" s="68"/>
      <c r="M19" s="68"/>
      <c r="N19" s="68"/>
      <c r="O19" s="68"/>
      <c r="P19" s="68"/>
      <c r="Q19" s="68"/>
      <c r="R19" s="68"/>
      <c r="S19" s="68"/>
      <c r="T19" s="68"/>
      <c r="U19" s="68"/>
      <c r="V19" s="67"/>
      <c r="W19" s="68"/>
    </row>
    <row r="20" spans="2:23">
      <c r="B20" s="67"/>
      <c r="C20" s="68"/>
      <c r="D20" s="68"/>
      <c r="E20" s="68"/>
      <c r="F20" s="68"/>
      <c r="G20" s="68"/>
      <c r="H20" s="68"/>
      <c r="I20" s="68"/>
      <c r="J20" s="68"/>
      <c r="K20" s="68"/>
      <c r="L20" s="68"/>
      <c r="M20" s="68"/>
      <c r="N20" s="68"/>
      <c r="O20" s="68"/>
      <c r="P20" s="68"/>
      <c r="Q20" s="68"/>
      <c r="R20" s="68"/>
      <c r="S20" s="68"/>
      <c r="T20" s="68"/>
      <c r="U20" s="68"/>
      <c r="V20" s="67"/>
      <c r="W20" s="68"/>
    </row>
    <row r="21" spans="2:23">
      <c r="B21" s="67"/>
      <c r="C21" s="68"/>
      <c r="D21" s="68"/>
      <c r="E21" s="68"/>
      <c r="F21" s="68"/>
      <c r="G21" s="68"/>
      <c r="H21" s="68"/>
      <c r="I21" s="68"/>
      <c r="J21" s="68"/>
      <c r="K21" s="68"/>
      <c r="L21" s="68"/>
      <c r="M21" s="68"/>
      <c r="N21" s="68"/>
      <c r="O21" s="68"/>
      <c r="P21" s="68"/>
      <c r="Q21" s="68"/>
      <c r="R21" s="68"/>
      <c r="S21" s="68"/>
      <c r="T21" s="68"/>
      <c r="U21" s="68"/>
      <c r="V21" s="67"/>
      <c r="W21" s="68"/>
    </row>
    <row r="22" spans="2:23">
      <c r="B22" s="67"/>
      <c r="C22" s="68"/>
      <c r="D22" s="68"/>
      <c r="E22" s="68"/>
      <c r="F22" s="68"/>
      <c r="G22" s="68"/>
      <c r="H22" s="68"/>
      <c r="I22" s="68"/>
      <c r="J22" s="68"/>
      <c r="K22" s="68"/>
      <c r="L22" s="68"/>
      <c r="M22" s="68"/>
      <c r="N22" s="68"/>
      <c r="O22" s="68"/>
      <c r="P22" s="68"/>
      <c r="Q22" s="68"/>
      <c r="R22" s="68"/>
      <c r="S22" s="68"/>
      <c r="T22" s="68"/>
      <c r="U22" s="68"/>
      <c r="V22" s="67"/>
      <c r="W22" s="68"/>
    </row>
    <row r="23" spans="2:23">
      <c r="B23" s="67"/>
      <c r="C23" s="68"/>
      <c r="D23" s="68"/>
      <c r="E23" s="68"/>
      <c r="F23" s="68"/>
      <c r="G23" s="68"/>
      <c r="H23" s="68"/>
      <c r="I23" s="68"/>
      <c r="J23" s="68"/>
      <c r="K23" s="68"/>
      <c r="L23" s="68"/>
      <c r="M23" s="68"/>
      <c r="N23" s="68"/>
      <c r="O23" s="68"/>
      <c r="P23" s="68"/>
      <c r="Q23" s="68"/>
      <c r="R23" s="68"/>
      <c r="S23" s="68"/>
      <c r="T23" s="68"/>
      <c r="U23" s="68"/>
      <c r="V23" s="67"/>
      <c r="W23" s="68"/>
    </row>
    <row r="24" spans="2:23">
      <c r="B24" s="67"/>
      <c r="C24" s="68"/>
      <c r="D24" s="68"/>
      <c r="E24" s="68"/>
      <c r="F24" s="68"/>
      <c r="G24" s="68"/>
      <c r="H24" s="68"/>
      <c r="I24" s="68"/>
      <c r="J24" s="68"/>
      <c r="K24" s="68"/>
      <c r="L24" s="68"/>
      <c r="M24" s="68"/>
      <c r="N24" s="68"/>
      <c r="O24" s="68"/>
      <c r="P24" s="68"/>
      <c r="Q24" s="68"/>
      <c r="R24" s="68"/>
      <c r="S24" s="68"/>
      <c r="T24" s="68"/>
      <c r="U24" s="68"/>
      <c r="V24" s="67"/>
      <c r="W24" s="68"/>
    </row>
    <row r="25" spans="2:23">
      <c r="B25" s="67"/>
      <c r="C25" s="68"/>
      <c r="D25" s="68"/>
      <c r="E25" s="68"/>
      <c r="F25" s="68"/>
      <c r="G25" s="68"/>
      <c r="H25" s="68"/>
      <c r="I25" s="68"/>
      <c r="J25" s="68"/>
      <c r="K25" s="68"/>
      <c r="L25" s="68"/>
      <c r="M25" s="68"/>
      <c r="N25" s="68"/>
      <c r="O25" s="68"/>
      <c r="P25" s="68"/>
      <c r="Q25" s="68"/>
      <c r="R25" s="68"/>
      <c r="S25" s="68"/>
      <c r="T25" s="68"/>
      <c r="U25" s="68"/>
      <c r="V25" s="67"/>
      <c r="W25" s="68"/>
    </row>
    <row r="26" spans="2:23">
      <c r="B26" s="67"/>
      <c r="C26" s="68"/>
      <c r="D26" s="68"/>
      <c r="E26" s="68"/>
      <c r="F26" s="68"/>
      <c r="G26" s="68"/>
      <c r="H26" s="68"/>
      <c r="I26" s="68"/>
      <c r="J26" s="68"/>
      <c r="K26" s="68"/>
      <c r="L26" s="68"/>
      <c r="M26" s="68"/>
      <c r="N26" s="68"/>
      <c r="O26" s="68"/>
      <c r="P26" s="68"/>
      <c r="Q26" s="68"/>
      <c r="R26" s="68"/>
      <c r="S26" s="68"/>
      <c r="T26" s="68"/>
      <c r="U26" s="68"/>
      <c r="V26" s="67"/>
      <c r="W26" s="68"/>
    </row>
    <row r="27" spans="2:23">
      <c r="B27" s="67"/>
      <c r="C27" s="68"/>
      <c r="D27" s="68"/>
      <c r="E27" s="68"/>
      <c r="F27" s="68"/>
      <c r="G27" s="68"/>
      <c r="H27" s="68"/>
      <c r="I27" s="68"/>
      <c r="J27" s="68"/>
      <c r="K27" s="68"/>
      <c r="L27" s="68"/>
      <c r="M27" s="68"/>
      <c r="N27" s="68"/>
      <c r="O27" s="68"/>
      <c r="P27" s="68"/>
      <c r="Q27" s="68"/>
      <c r="R27" s="68"/>
      <c r="S27" s="68"/>
      <c r="T27" s="68"/>
      <c r="U27" s="68"/>
      <c r="V27" s="67"/>
      <c r="W27" s="68"/>
    </row>
    <row r="28" spans="2:23">
      <c r="B28" s="67"/>
      <c r="C28" s="68"/>
      <c r="D28" s="68"/>
      <c r="E28" s="68"/>
      <c r="F28" s="68"/>
      <c r="G28" s="68"/>
      <c r="H28" s="68"/>
      <c r="I28" s="68"/>
      <c r="J28" s="68"/>
      <c r="K28" s="68"/>
      <c r="L28" s="68"/>
      <c r="M28" s="68"/>
      <c r="N28" s="68"/>
      <c r="O28" s="68"/>
      <c r="P28" s="68"/>
      <c r="Q28" s="68"/>
      <c r="R28" s="68"/>
      <c r="S28" s="68"/>
      <c r="T28" s="68"/>
      <c r="U28" s="68"/>
      <c r="V28" s="67"/>
      <c r="W28" s="68"/>
    </row>
    <row r="29" spans="2:23">
      <c r="B29" s="67"/>
      <c r="C29" s="68"/>
      <c r="D29" s="68"/>
      <c r="E29" s="68"/>
      <c r="F29" s="68"/>
      <c r="G29" s="68"/>
      <c r="H29" s="68"/>
      <c r="I29" s="68"/>
      <c r="J29" s="68"/>
      <c r="K29" s="68"/>
      <c r="L29" s="68"/>
      <c r="M29" s="68"/>
      <c r="N29" s="68"/>
      <c r="O29" s="68"/>
      <c r="P29" s="68"/>
      <c r="Q29" s="68"/>
      <c r="R29" s="68"/>
      <c r="S29" s="68"/>
      <c r="T29" s="68"/>
      <c r="U29" s="68"/>
      <c r="V29" s="67"/>
      <c r="W29" s="68"/>
    </row>
    <row r="30" spans="2:23">
      <c r="B30" s="67"/>
      <c r="C30" s="68"/>
      <c r="D30" s="68"/>
      <c r="E30" s="68"/>
      <c r="F30" s="68"/>
      <c r="G30" s="68"/>
      <c r="H30" s="68"/>
      <c r="I30" s="68"/>
      <c r="J30" s="68"/>
      <c r="K30" s="68"/>
      <c r="L30" s="68"/>
      <c r="M30" s="68"/>
      <c r="N30" s="68"/>
      <c r="O30" s="68"/>
      <c r="P30" s="68"/>
      <c r="Q30" s="68"/>
      <c r="R30" s="68"/>
      <c r="S30" s="68"/>
      <c r="T30" s="68"/>
      <c r="U30" s="68"/>
      <c r="V30" s="67"/>
      <c r="W30" s="68"/>
    </row>
    <row r="31" spans="2:23">
      <c r="B31" s="67"/>
      <c r="C31" s="68"/>
      <c r="D31" s="68"/>
      <c r="E31" s="68"/>
      <c r="F31" s="68"/>
      <c r="G31" s="68"/>
      <c r="H31" s="68"/>
      <c r="I31" s="68"/>
      <c r="J31" s="68"/>
      <c r="K31" s="68"/>
      <c r="L31" s="68"/>
      <c r="M31" s="68"/>
      <c r="N31" s="68"/>
      <c r="O31" s="68"/>
      <c r="P31" s="68"/>
      <c r="Q31" s="68"/>
      <c r="R31" s="68"/>
      <c r="S31" s="68"/>
      <c r="T31" s="68"/>
      <c r="U31" s="68"/>
      <c r="V31" s="67"/>
      <c r="W31" s="68"/>
    </row>
    <row r="32" spans="2:23">
      <c r="B32" s="67"/>
      <c r="C32" s="68"/>
      <c r="D32" s="68"/>
      <c r="E32" s="68"/>
      <c r="F32" s="68"/>
      <c r="G32" s="68"/>
      <c r="H32" s="68"/>
      <c r="I32" s="68"/>
      <c r="J32" s="68"/>
      <c r="K32" s="68"/>
      <c r="L32" s="68"/>
      <c r="M32" s="68"/>
      <c r="N32" s="68"/>
      <c r="O32" s="68"/>
      <c r="P32" s="68"/>
      <c r="Q32" s="68"/>
      <c r="R32" s="68"/>
      <c r="S32" s="68"/>
      <c r="T32" s="68"/>
      <c r="U32" s="68"/>
      <c r="V32" s="67"/>
      <c r="W32" s="68"/>
    </row>
    <row r="33" spans="2:23">
      <c r="B33" s="67"/>
      <c r="C33" s="68"/>
      <c r="D33" s="68"/>
      <c r="E33" s="68"/>
      <c r="F33" s="68"/>
      <c r="G33" s="68"/>
      <c r="H33" s="68"/>
      <c r="I33" s="68"/>
      <c r="J33" s="68"/>
      <c r="K33" s="68"/>
      <c r="L33" s="68"/>
      <c r="M33" s="68"/>
      <c r="N33" s="68"/>
      <c r="O33" s="68"/>
      <c r="P33" s="68"/>
      <c r="Q33" s="68"/>
      <c r="R33" s="68"/>
      <c r="S33" s="68"/>
      <c r="T33" s="68"/>
      <c r="U33" s="68"/>
      <c r="V33" s="67"/>
      <c r="W33" s="68"/>
    </row>
    <row r="34" spans="2:23">
      <c r="B34" s="67"/>
      <c r="C34" s="68"/>
      <c r="D34" s="68"/>
      <c r="E34" s="68"/>
      <c r="F34" s="68"/>
      <c r="G34" s="68"/>
      <c r="H34" s="68"/>
      <c r="I34" s="68"/>
      <c r="J34" s="68"/>
      <c r="K34" s="68"/>
      <c r="L34" s="68"/>
      <c r="M34" s="68"/>
      <c r="N34" s="68"/>
      <c r="O34" s="68"/>
      <c r="P34" s="68"/>
      <c r="Q34" s="68"/>
      <c r="R34" s="68"/>
      <c r="S34" s="68"/>
      <c r="T34" s="68"/>
      <c r="U34" s="68"/>
      <c r="V34" s="67"/>
      <c r="W34" s="68"/>
    </row>
    <row r="35" spans="2:23">
      <c r="B35" s="67"/>
      <c r="C35" s="68"/>
      <c r="D35" s="68"/>
      <c r="E35" s="68"/>
      <c r="F35" s="68"/>
      <c r="G35" s="68"/>
      <c r="H35" s="68"/>
      <c r="I35" s="68"/>
      <c r="J35" s="68"/>
      <c r="K35" s="68"/>
      <c r="L35" s="68"/>
      <c r="M35" s="68"/>
      <c r="N35" s="68"/>
      <c r="O35" s="68"/>
      <c r="P35" s="68"/>
      <c r="Q35" s="68"/>
      <c r="R35" s="68"/>
      <c r="S35" s="68"/>
      <c r="T35" s="68"/>
      <c r="U35" s="68"/>
      <c r="V35" s="67"/>
      <c r="W35" s="68"/>
    </row>
    <row r="36" spans="2:23">
      <c r="B36" s="67"/>
      <c r="C36" s="68"/>
      <c r="D36" s="68"/>
      <c r="E36" s="68"/>
      <c r="F36" s="68"/>
      <c r="G36" s="68"/>
      <c r="H36" s="68"/>
      <c r="I36" s="68"/>
      <c r="J36" s="68"/>
      <c r="K36" s="68"/>
      <c r="L36" s="68"/>
      <c r="M36" s="68"/>
      <c r="N36" s="68"/>
      <c r="O36" s="68"/>
      <c r="P36" s="68"/>
      <c r="Q36" s="68"/>
      <c r="R36" s="68"/>
      <c r="S36" s="68"/>
      <c r="T36" s="68"/>
      <c r="U36" s="68"/>
      <c r="V36" s="67"/>
      <c r="W36" s="68"/>
    </row>
    <row r="37" spans="2:23">
      <c r="B37" s="67"/>
      <c r="C37" s="68"/>
      <c r="D37" s="68"/>
      <c r="E37" s="68"/>
      <c r="F37" s="68"/>
      <c r="G37" s="68"/>
      <c r="H37" s="68"/>
      <c r="I37" s="68"/>
      <c r="J37" s="68"/>
      <c r="K37" s="68"/>
      <c r="L37" s="68"/>
      <c r="M37" s="68"/>
      <c r="N37" s="68"/>
      <c r="O37" s="68"/>
      <c r="P37" s="68"/>
      <c r="Q37" s="68"/>
      <c r="R37" s="68"/>
      <c r="S37" s="68"/>
      <c r="T37" s="68"/>
      <c r="U37" s="68"/>
      <c r="V37" s="67"/>
      <c r="W37" s="68"/>
    </row>
    <row r="38" spans="2:23">
      <c r="B38" s="67"/>
      <c r="C38" s="68"/>
      <c r="D38" s="68"/>
      <c r="E38" s="68"/>
      <c r="F38" s="68"/>
      <c r="G38" s="68"/>
      <c r="H38" s="68"/>
      <c r="I38" s="68"/>
      <c r="J38" s="68"/>
      <c r="K38" s="68"/>
      <c r="L38" s="68"/>
      <c r="M38" s="68"/>
      <c r="N38" s="68"/>
      <c r="O38" s="68"/>
      <c r="P38" s="68"/>
      <c r="Q38" s="68"/>
      <c r="R38" s="68"/>
      <c r="S38" s="68"/>
      <c r="T38" s="68"/>
      <c r="U38" s="68"/>
      <c r="V38" s="67"/>
      <c r="W38" s="68"/>
    </row>
    <row r="39" spans="2:23">
      <c r="B39" s="67"/>
      <c r="C39" s="68"/>
      <c r="D39" s="68"/>
      <c r="E39" s="68"/>
      <c r="F39" s="68"/>
      <c r="G39" s="68"/>
      <c r="H39" s="68"/>
      <c r="I39" s="68"/>
      <c r="J39" s="68"/>
      <c r="K39" s="68"/>
      <c r="L39" s="68"/>
      <c r="M39" s="68"/>
      <c r="N39" s="68"/>
      <c r="O39" s="68"/>
      <c r="P39" s="68"/>
      <c r="Q39" s="68"/>
      <c r="R39" s="68"/>
      <c r="S39" s="68"/>
      <c r="T39" s="68"/>
      <c r="U39" s="68"/>
      <c r="V39" s="67"/>
      <c r="W39" s="68"/>
    </row>
    <row r="40" spans="2:23">
      <c r="B40" s="67"/>
      <c r="C40" s="68"/>
      <c r="D40" s="68"/>
      <c r="E40" s="68"/>
      <c r="F40" s="68"/>
      <c r="G40" s="68"/>
      <c r="H40" s="68"/>
      <c r="I40" s="68"/>
      <c r="J40" s="68"/>
      <c r="K40" s="68"/>
      <c r="L40" s="68"/>
      <c r="M40" s="68"/>
      <c r="N40" s="68"/>
      <c r="O40" s="68"/>
      <c r="P40" s="68"/>
      <c r="Q40" s="68"/>
      <c r="R40" s="68"/>
      <c r="S40" s="68"/>
      <c r="T40" s="68"/>
      <c r="U40" s="68"/>
      <c r="V40" s="67"/>
      <c r="W40" s="68"/>
    </row>
    <row r="41" spans="2:23">
      <c r="B41" s="67"/>
      <c r="C41" s="68"/>
      <c r="D41" s="68"/>
      <c r="E41" s="68"/>
      <c r="F41" s="68"/>
      <c r="G41" s="68"/>
      <c r="H41" s="68"/>
      <c r="I41" s="68"/>
      <c r="J41" s="68"/>
      <c r="K41" s="68"/>
      <c r="L41" s="68"/>
      <c r="M41" s="68"/>
      <c r="N41" s="68"/>
      <c r="O41" s="68"/>
      <c r="P41" s="68"/>
      <c r="Q41" s="68"/>
      <c r="R41" s="68"/>
      <c r="S41" s="68"/>
      <c r="T41" s="68"/>
      <c r="U41" s="68"/>
      <c r="V41" s="67"/>
      <c r="W41" s="68"/>
    </row>
    <row r="42" spans="2:23">
      <c r="B42" s="67"/>
      <c r="C42" s="68"/>
      <c r="D42" s="68"/>
      <c r="E42" s="68"/>
      <c r="F42" s="68"/>
      <c r="G42" s="68"/>
      <c r="H42" s="68"/>
      <c r="I42" s="68"/>
      <c r="J42" s="68"/>
      <c r="K42" s="68"/>
      <c r="L42" s="68"/>
      <c r="M42" s="68"/>
      <c r="N42" s="68"/>
      <c r="O42" s="68"/>
      <c r="P42" s="68"/>
      <c r="Q42" s="68"/>
      <c r="R42" s="68"/>
      <c r="S42" s="68"/>
      <c r="T42" s="68"/>
      <c r="U42" s="68"/>
      <c r="V42" s="67"/>
      <c r="W42" s="68"/>
    </row>
    <row r="43" spans="2:23">
      <c r="B43" s="67"/>
      <c r="C43" s="68"/>
      <c r="D43" s="68"/>
      <c r="E43" s="68"/>
      <c r="F43" s="68"/>
      <c r="G43" s="68"/>
      <c r="H43" s="68"/>
      <c r="I43" s="68"/>
      <c r="J43" s="68"/>
      <c r="K43" s="68"/>
      <c r="L43" s="68"/>
      <c r="M43" s="68"/>
      <c r="N43" s="68"/>
      <c r="O43" s="68"/>
      <c r="P43" s="68"/>
      <c r="Q43" s="68"/>
      <c r="R43" s="68"/>
      <c r="S43" s="68"/>
      <c r="T43" s="68"/>
      <c r="U43" s="68"/>
      <c r="V43" s="67"/>
      <c r="W43" s="68"/>
    </row>
    <row r="44" spans="2:23">
      <c r="B44" s="67"/>
      <c r="C44" s="68"/>
      <c r="D44" s="68"/>
      <c r="E44" s="68"/>
      <c r="F44" s="68"/>
      <c r="G44" s="68"/>
      <c r="H44" s="68"/>
      <c r="I44" s="68"/>
      <c r="J44" s="68"/>
      <c r="K44" s="68"/>
      <c r="L44" s="68"/>
      <c r="M44" s="68"/>
      <c r="N44" s="68"/>
      <c r="O44" s="68"/>
      <c r="P44" s="68"/>
      <c r="Q44" s="68"/>
      <c r="R44" s="68"/>
      <c r="S44" s="68"/>
      <c r="T44" s="68"/>
      <c r="U44" s="68"/>
      <c r="V44" s="67"/>
      <c r="W44" s="68"/>
    </row>
    <row r="45" spans="2:23">
      <c r="B45" s="67"/>
      <c r="C45" s="68"/>
      <c r="D45" s="68"/>
      <c r="E45" s="68"/>
      <c r="F45" s="68"/>
      <c r="G45" s="68"/>
      <c r="H45" s="68"/>
      <c r="I45" s="68"/>
      <c r="J45" s="68"/>
      <c r="K45" s="68"/>
      <c r="L45" s="68"/>
      <c r="M45" s="68"/>
      <c r="N45" s="68"/>
      <c r="O45" s="68"/>
      <c r="P45" s="68"/>
      <c r="Q45" s="68"/>
      <c r="R45" s="68"/>
      <c r="S45" s="68"/>
      <c r="T45" s="68"/>
      <c r="U45" s="68"/>
      <c r="V45" s="67"/>
      <c r="W45" s="68"/>
    </row>
    <row r="46" spans="2:23">
      <c r="B46" s="67"/>
      <c r="C46" s="68"/>
      <c r="D46" s="68"/>
      <c r="E46" s="68"/>
      <c r="F46" s="68"/>
      <c r="G46" s="68"/>
      <c r="H46" s="68"/>
      <c r="I46" s="68"/>
      <c r="J46" s="68"/>
      <c r="K46" s="68"/>
      <c r="L46" s="68"/>
      <c r="M46" s="68"/>
      <c r="N46" s="68"/>
      <c r="O46" s="68"/>
      <c r="P46" s="68"/>
      <c r="Q46" s="68"/>
      <c r="R46" s="68"/>
      <c r="S46" s="68"/>
      <c r="T46" s="68"/>
      <c r="U46" s="68"/>
      <c r="V46" s="67"/>
      <c r="W46" s="68"/>
    </row>
    <row r="47" spans="2:23">
      <c r="B47" s="67"/>
      <c r="C47" s="68"/>
      <c r="D47" s="68"/>
      <c r="E47" s="68"/>
      <c r="F47" s="68"/>
      <c r="G47" s="68"/>
      <c r="H47" s="68"/>
      <c r="I47" s="68"/>
      <c r="J47" s="68"/>
      <c r="K47" s="68"/>
      <c r="L47" s="68"/>
      <c r="M47" s="68"/>
      <c r="N47" s="68"/>
      <c r="O47" s="68"/>
      <c r="P47" s="68"/>
      <c r="Q47" s="68"/>
      <c r="R47" s="68"/>
      <c r="S47" s="68"/>
      <c r="T47" s="68"/>
      <c r="U47" s="68"/>
      <c r="V47" s="67"/>
      <c r="W47" s="68"/>
    </row>
    <row r="48" spans="2:23">
      <c r="B48" s="67"/>
      <c r="C48" s="68"/>
      <c r="D48" s="68"/>
      <c r="E48" s="68"/>
      <c r="F48" s="68"/>
      <c r="G48" s="68"/>
      <c r="H48" s="68"/>
      <c r="I48" s="68"/>
      <c r="J48" s="68"/>
      <c r="K48" s="68"/>
      <c r="L48" s="68"/>
      <c r="M48" s="68"/>
      <c r="N48" s="68"/>
      <c r="O48" s="68"/>
      <c r="P48" s="68"/>
      <c r="Q48" s="68"/>
      <c r="R48" s="68"/>
      <c r="S48" s="68"/>
      <c r="T48" s="68"/>
      <c r="U48" s="68"/>
      <c r="V48" s="67"/>
      <c r="W48" s="68"/>
    </row>
    <row r="49" spans="2:23">
      <c r="B49" s="67"/>
      <c r="C49" s="68"/>
      <c r="D49" s="68"/>
      <c r="E49" s="68"/>
      <c r="F49" s="68"/>
      <c r="G49" s="68"/>
      <c r="H49" s="68"/>
      <c r="I49" s="68"/>
      <c r="J49" s="68"/>
      <c r="K49" s="68"/>
      <c r="L49" s="68"/>
      <c r="M49" s="68"/>
      <c r="N49" s="68"/>
      <c r="O49" s="68"/>
      <c r="P49" s="68"/>
      <c r="Q49" s="68"/>
      <c r="R49" s="68"/>
      <c r="S49" s="68"/>
      <c r="T49" s="68"/>
      <c r="U49" s="68"/>
      <c r="V49" s="67"/>
      <c r="W49" s="68"/>
    </row>
    <row r="50" spans="2:23">
      <c r="B50" s="67"/>
      <c r="C50" s="68"/>
      <c r="D50" s="68"/>
      <c r="E50" s="68"/>
      <c r="F50" s="68"/>
      <c r="G50" s="68"/>
      <c r="H50" s="68"/>
      <c r="I50" s="68"/>
      <c r="J50" s="68"/>
      <c r="K50" s="68"/>
      <c r="L50" s="68"/>
      <c r="M50" s="68"/>
      <c r="N50" s="68"/>
      <c r="O50" s="68"/>
      <c r="P50" s="68"/>
      <c r="Q50" s="68"/>
      <c r="R50" s="68"/>
      <c r="S50" s="68"/>
      <c r="T50" s="68"/>
      <c r="U50" s="68"/>
      <c r="V50" s="67"/>
      <c r="W50" s="68"/>
    </row>
    <row r="51" spans="2:23">
      <c r="B51" s="67"/>
      <c r="C51" s="68"/>
      <c r="D51" s="68"/>
      <c r="E51" s="68"/>
      <c r="F51" s="68"/>
      <c r="G51" s="68"/>
      <c r="H51" s="68"/>
      <c r="I51" s="68"/>
      <c r="J51" s="68"/>
      <c r="K51" s="68"/>
      <c r="L51" s="68"/>
      <c r="M51" s="68"/>
      <c r="N51" s="68"/>
      <c r="O51" s="68"/>
      <c r="P51" s="68"/>
      <c r="Q51" s="68"/>
      <c r="R51" s="68"/>
      <c r="S51" s="68"/>
      <c r="T51" s="68"/>
      <c r="U51" s="68"/>
      <c r="V51" s="67"/>
      <c r="W51" s="68"/>
    </row>
    <row r="52" spans="2:23">
      <c r="B52" s="67"/>
      <c r="C52" s="68"/>
      <c r="D52" s="68"/>
      <c r="E52" s="68"/>
      <c r="F52" s="68"/>
      <c r="G52" s="68"/>
      <c r="H52" s="68"/>
      <c r="I52" s="68"/>
      <c r="J52" s="68"/>
      <c r="K52" s="68"/>
      <c r="L52" s="68"/>
      <c r="M52" s="68"/>
      <c r="N52" s="68"/>
      <c r="O52" s="68"/>
      <c r="P52" s="68"/>
      <c r="Q52" s="68"/>
      <c r="R52" s="68"/>
      <c r="S52" s="68"/>
      <c r="T52" s="68"/>
      <c r="U52" s="68"/>
      <c r="V52" s="67"/>
      <c r="W52" s="68"/>
    </row>
    <row r="53" spans="2:23">
      <c r="W53" s="68"/>
    </row>
    <row r="54" spans="2:23">
      <c r="W54" s="68"/>
    </row>
    <row r="55" spans="2:23">
      <c r="W55" s="68"/>
    </row>
    <row r="56" spans="2:23">
      <c r="W56" s="68"/>
    </row>
    <row r="57" spans="2:23">
      <c r="W57" s="68"/>
    </row>
    <row r="58" spans="2:23">
      <c r="W58" s="68"/>
    </row>
  </sheetData>
  <dataValidations count="1">
    <dataValidation type="custom" operator="greaterThanOrEqual" allowBlank="1" showInputMessage="1" showErrorMessage="1" error="This cell only accepts a number of &quot;NA&quot;_x000a_" sqref="N9:N13 M9:M11 M13 E8:L13 M8:N8 O8:U13" xr:uid="{5705F13F-41B2-4ABD-99C2-CF76F7A0F75D}">
      <formula1>OR(AND(ISNUMBER(E8), E8&gt;=0), E8 ="NA")</formula1>
    </dataValidation>
  </dataValidations>
  <pageMargins left="0.7" right="0.7" top="0.75" bottom="0.75" header="0.3" footer="0.3"/>
  <pageSetup paperSize="5" scale="36" fitToHeight="0" orientation="landscape" r:id="rId1"/>
  <headerFooter>
    <oddFooter>&amp;LSDGE 2021 WMP - &amp;A&amp;C&amp;P&amp;R&amp;D</oddFoot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3954-6ACC-4277-AEFA-1804B36FEE4E}">
  <sheetPr>
    <pageSetUpPr fitToPage="1"/>
  </sheetPr>
  <dimension ref="A2:EK150"/>
  <sheetViews>
    <sheetView zoomScale="70" zoomScaleNormal="70" zoomScaleSheetLayoutView="25" zoomScalePageLayoutView="70" workbookViewId="0">
      <pane xSplit="5" topLeftCell="O1" activePane="topRight" state="frozen"/>
      <selection pane="topRight" activeCell="R8" sqref="R8:R26"/>
      <selection activeCell="A8" sqref="A8"/>
    </sheetView>
  </sheetViews>
  <sheetFormatPr defaultColWidth="9.28515625" defaultRowHeight="15" outlineLevelCol="1"/>
  <cols>
    <col min="1" max="1" width="5.5703125" style="7" customWidth="1"/>
    <col min="2" max="2" width="21.5703125" style="7" customWidth="1"/>
    <col min="3" max="3" width="27.85546875" style="1" customWidth="1"/>
    <col min="4" max="4" width="11.140625" style="7" customWidth="1"/>
    <col min="5" max="5" width="33.7109375" style="7" customWidth="1"/>
    <col min="6" max="6" width="14" style="7" customWidth="1"/>
    <col min="7" max="8" width="8.140625" style="7" customWidth="1"/>
    <col min="9" max="9" width="11.28515625" style="7" customWidth="1"/>
    <col min="10" max="15" width="8.140625" style="7" customWidth="1"/>
    <col min="16" max="16" width="9.28515625" style="7" customWidth="1" outlineLevel="1"/>
    <col min="17" max="17" width="7.7109375" style="7" customWidth="1" outlineLevel="1"/>
    <col min="18" max="23" width="9.28515625" style="7" customWidth="1" outlineLevel="1"/>
    <col min="24" max="24" width="30.28515625" style="1" customWidth="1"/>
    <col min="25" max="25" width="34.7109375" style="7" customWidth="1"/>
    <col min="26" max="16383" width="9.28515625" style="7"/>
    <col min="16384" max="16384" width="9.140625" style="7" customWidth="1"/>
  </cols>
  <sheetData>
    <row r="2" spans="1:25">
      <c r="B2" s="13" t="s">
        <v>48</v>
      </c>
      <c r="C2" s="16" t="str">
        <f>IF('Quarterly Submission Guide'!$D$20 = "", "",'Quarterly Submission Guide'!$D$20)</f>
        <v>SDG&amp;E</v>
      </c>
      <c r="D2" s="43" t="s">
        <v>55</v>
      </c>
      <c r="E2"/>
      <c r="F2"/>
      <c r="G2"/>
      <c r="H2"/>
      <c r="I2"/>
    </row>
    <row r="3" spans="1:25">
      <c r="B3" s="14" t="s">
        <v>56</v>
      </c>
      <c r="C3" s="12">
        <v>7.1</v>
      </c>
      <c r="D3" s="51" t="s">
        <v>57</v>
      </c>
    </row>
    <row r="4" spans="1:25">
      <c r="B4" s="15" t="s">
        <v>54</v>
      </c>
      <c r="C4" s="27">
        <v>44501</v>
      </c>
      <c r="D4" s="7" t="s">
        <v>327</v>
      </c>
    </row>
    <row r="5" spans="1:25">
      <c r="B5" s="1"/>
      <c r="C5" s="7"/>
      <c r="G5" s="39" t="s">
        <v>328</v>
      </c>
      <c r="H5" s="39"/>
      <c r="I5" s="39"/>
      <c r="J5" s="39"/>
      <c r="K5" s="39"/>
      <c r="L5" s="39"/>
      <c r="M5" s="39"/>
      <c r="N5" s="39"/>
      <c r="O5" s="39"/>
      <c r="P5" s="39"/>
      <c r="Q5" s="39"/>
      <c r="R5" s="39"/>
      <c r="S5" s="40" t="s">
        <v>329</v>
      </c>
      <c r="T5" s="40"/>
      <c r="U5" s="40"/>
      <c r="V5" s="40"/>
      <c r="W5" s="40"/>
    </row>
    <row r="6" spans="1:25" ht="19.5" customHeight="1">
      <c r="B6" s="2" t="s">
        <v>330</v>
      </c>
      <c r="C6" s="213"/>
      <c r="D6" s="213"/>
      <c r="F6" s="213"/>
      <c r="G6" s="213"/>
      <c r="H6" s="213"/>
      <c r="I6" s="213"/>
      <c r="J6" s="213"/>
      <c r="K6" s="213"/>
      <c r="L6" s="3">
        <v>1</v>
      </c>
      <c r="M6" s="3">
        <v>2</v>
      </c>
      <c r="N6" s="3">
        <v>3</v>
      </c>
      <c r="O6" s="3">
        <v>4</v>
      </c>
      <c r="P6" s="3">
        <v>1</v>
      </c>
      <c r="Q6" s="3" t="s">
        <v>331</v>
      </c>
      <c r="R6" s="3">
        <v>3</v>
      </c>
      <c r="S6" s="3">
        <v>4</v>
      </c>
      <c r="T6" s="3">
        <v>1</v>
      </c>
      <c r="U6" s="3">
        <v>2</v>
      </c>
      <c r="V6" s="3">
        <v>3</v>
      </c>
      <c r="W6" s="3">
        <v>4</v>
      </c>
      <c r="X6" s="6"/>
      <c r="Y6" s="213"/>
    </row>
    <row r="7" spans="1:25" s="123" customFormat="1" ht="14.25" customHeight="1">
      <c r="B7" s="124" t="s">
        <v>332</v>
      </c>
      <c r="C7" s="124" t="s">
        <v>333</v>
      </c>
      <c r="D7" s="124" t="s">
        <v>61</v>
      </c>
      <c r="E7" s="124" t="s">
        <v>334</v>
      </c>
      <c r="F7" s="124" t="s">
        <v>335</v>
      </c>
      <c r="G7" s="124">
        <v>2015</v>
      </c>
      <c r="H7" s="124">
        <v>2016</v>
      </c>
      <c r="I7" s="124">
        <v>2017</v>
      </c>
      <c r="J7" s="124">
        <v>2018</v>
      </c>
      <c r="K7" s="124">
        <v>2019</v>
      </c>
      <c r="L7" s="124">
        <v>2020</v>
      </c>
      <c r="M7" s="124">
        <v>2020</v>
      </c>
      <c r="N7" s="124">
        <v>2020</v>
      </c>
      <c r="O7" s="124">
        <v>2020</v>
      </c>
      <c r="P7" s="124">
        <v>2021</v>
      </c>
      <c r="Q7" s="124">
        <v>2021</v>
      </c>
      <c r="R7" s="124">
        <v>2021</v>
      </c>
      <c r="S7" s="124">
        <v>2021</v>
      </c>
      <c r="T7" s="124">
        <v>2022</v>
      </c>
      <c r="U7" s="124">
        <v>2022</v>
      </c>
      <c r="V7" s="124">
        <v>2022</v>
      </c>
      <c r="W7" s="124">
        <v>2022</v>
      </c>
      <c r="X7" s="124" t="s">
        <v>63</v>
      </c>
      <c r="Y7" s="124" t="s">
        <v>64</v>
      </c>
    </row>
    <row r="8" spans="1:25" ht="30">
      <c r="A8" t="s">
        <v>336</v>
      </c>
      <c r="B8" s="148" t="s">
        <v>337</v>
      </c>
      <c r="C8" s="148" t="s">
        <v>338</v>
      </c>
      <c r="D8" s="149" t="s">
        <v>66</v>
      </c>
      <c r="E8" s="150" t="s">
        <v>339</v>
      </c>
      <c r="F8" s="198" t="s">
        <v>0</v>
      </c>
      <c r="G8" s="117">
        <v>10</v>
      </c>
      <c r="H8" s="117">
        <v>22</v>
      </c>
      <c r="I8" s="117">
        <v>31</v>
      </c>
      <c r="J8" s="117">
        <v>13</v>
      </c>
      <c r="K8" s="117">
        <v>12</v>
      </c>
      <c r="L8" s="117">
        <v>3</v>
      </c>
      <c r="M8" s="117">
        <v>4</v>
      </c>
      <c r="N8" s="117">
        <v>2</v>
      </c>
      <c r="O8" s="117">
        <v>4</v>
      </c>
      <c r="P8" s="215">
        <v>4</v>
      </c>
      <c r="Q8" s="204">
        <v>2</v>
      </c>
      <c r="R8" s="215">
        <v>3</v>
      </c>
      <c r="S8" s="210">
        <v>4.3599765624999991</v>
      </c>
      <c r="T8" s="210">
        <v>4.1764531249999992</v>
      </c>
      <c r="U8" s="210">
        <v>4.1764531249999992</v>
      </c>
      <c r="V8" s="210">
        <v>4.1764531249999992</v>
      </c>
      <c r="W8" s="210">
        <v>4.1764531249999992</v>
      </c>
      <c r="X8" s="64" t="s">
        <v>340</v>
      </c>
      <c r="Y8" s="64"/>
    </row>
    <row r="9" spans="1:25">
      <c r="A9"/>
      <c r="B9" s="148"/>
      <c r="C9" s="148"/>
      <c r="D9" s="149" t="s">
        <v>69</v>
      </c>
      <c r="E9" s="150" t="s">
        <v>341</v>
      </c>
      <c r="F9" s="62" t="s">
        <v>0</v>
      </c>
      <c r="G9" s="153">
        <v>0</v>
      </c>
      <c r="H9" s="153">
        <v>8</v>
      </c>
      <c r="I9" s="153">
        <v>2</v>
      </c>
      <c r="J9" s="153">
        <v>2</v>
      </c>
      <c r="K9" s="153">
        <v>0</v>
      </c>
      <c r="L9" s="154">
        <v>1</v>
      </c>
      <c r="M9" s="154">
        <v>1</v>
      </c>
      <c r="N9" s="154">
        <v>1</v>
      </c>
      <c r="O9" s="154">
        <v>0</v>
      </c>
      <c r="P9" s="154">
        <v>0</v>
      </c>
      <c r="Q9" s="154">
        <v>2</v>
      </c>
      <c r="R9" s="189">
        <v>0</v>
      </c>
      <c r="S9" s="189">
        <v>0.74097289156626511</v>
      </c>
      <c r="T9" s="189">
        <v>0.73319277108433734</v>
      </c>
      <c r="U9" s="189">
        <v>0.73319277108433734</v>
      </c>
      <c r="V9" s="189">
        <v>0.73319277108433734</v>
      </c>
      <c r="W9" s="189">
        <v>0.73319277108433734</v>
      </c>
      <c r="X9" s="65" t="s">
        <v>340</v>
      </c>
      <c r="Y9" s="65"/>
    </row>
    <row r="10" spans="1:25">
      <c r="A10"/>
      <c r="B10" s="148"/>
      <c r="C10" s="148"/>
      <c r="D10" s="149" t="s">
        <v>71</v>
      </c>
      <c r="E10" s="150" t="s">
        <v>342</v>
      </c>
      <c r="F10" s="62" t="s">
        <v>0</v>
      </c>
      <c r="G10" s="153">
        <v>1</v>
      </c>
      <c r="H10" s="153">
        <v>5</v>
      </c>
      <c r="I10" s="153">
        <v>8</v>
      </c>
      <c r="J10" s="153">
        <v>3</v>
      </c>
      <c r="K10" s="153">
        <v>5</v>
      </c>
      <c r="L10" s="154">
        <v>1</v>
      </c>
      <c r="M10" s="154">
        <v>2</v>
      </c>
      <c r="N10" s="154">
        <v>1</v>
      </c>
      <c r="O10" s="154">
        <v>1</v>
      </c>
      <c r="P10" s="154">
        <v>0</v>
      </c>
      <c r="Q10" s="154">
        <v>3</v>
      </c>
      <c r="R10" s="189">
        <v>0</v>
      </c>
      <c r="S10" s="189">
        <v>1.2953535645472063</v>
      </c>
      <c r="T10" s="189">
        <v>1.2895549132947979</v>
      </c>
      <c r="U10" s="189">
        <v>1.2895549132947979</v>
      </c>
      <c r="V10" s="189">
        <v>1.2895549132947979</v>
      </c>
      <c r="W10" s="189">
        <v>1.2895549132947979</v>
      </c>
      <c r="X10" s="65" t="s">
        <v>340</v>
      </c>
      <c r="Y10" s="65"/>
    </row>
    <row r="11" spans="1:25">
      <c r="A11"/>
      <c r="B11" s="148"/>
      <c r="C11" s="148"/>
      <c r="D11" s="149" t="s">
        <v>73</v>
      </c>
      <c r="E11" s="150" t="s">
        <v>343</v>
      </c>
      <c r="F11" s="62" t="s">
        <v>0</v>
      </c>
      <c r="G11" s="153">
        <v>6</v>
      </c>
      <c r="H11" s="153">
        <v>13</v>
      </c>
      <c r="I11" s="153">
        <v>17</v>
      </c>
      <c r="J11" s="153">
        <v>23</v>
      </c>
      <c r="K11" s="153">
        <v>28</v>
      </c>
      <c r="L11" s="154">
        <v>11</v>
      </c>
      <c r="M11" s="154">
        <v>6</v>
      </c>
      <c r="N11" s="154">
        <v>7</v>
      </c>
      <c r="O11" s="154">
        <v>9</v>
      </c>
      <c r="P11" s="154">
        <v>6</v>
      </c>
      <c r="Q11" s="154">
        <v>5</v>
      </c>
      <c r="R11" s="189">
        <v>3</v>
      </c>
      <c r="S11" s="189">
        <v>5.6793461538461534</v>
      </c>
      <c r="T11" s="189">
        <v>5.6620961538461536</v>
      </c>
      <c r="U11" s="189">
        <v>5.6620961538461536</v>
      </c>
      <c r="V11" s="189">
        <v>5.6620961538461536</v>
      </c>
      <c r="W11" s="189">
        <v>5.6620961538461536</v>
      </c>
      <c r="X11" s="65" t="s">
        <v>340</v>
      </c>
      <c r="Y11" s="65"/>
    </row>
    <row r="12" spans="1:25" ht="30">
      <c r="A12"/>
      <c r="B12" s="148"/>
      <c r="C12" s="148"/>
      <c r="D12" s="149" t="s">
        <v>76</v>
      </c>
      <c r="E12" s="150" t="s">
        <v>344</v>
      </c>
      <c r="F12" s="62" t="s">
        <v>0</v>
      </c>
      <c r="G12" s="153">
        <v>8</v>
      </c>
      <c r="H12" s="153">
        <v>15</v>
      </c>
      <c r="I12" s="153">
        <v>18</v>
      </c>
      <c r="J12" s="153">
        <v>6</v>
      </c>
      <c r="K12" s="153">
        <v>13</v>
      </c>
      <c r="L12" s="154">
        <v>2</v>
      </c>
      <c r="M12" s="154">
        <v>0</v>
      </c>
      <c r="N12" s="154">
        <v>1</v>
      </c>
      <c r="O12" s="154">
        <v>0</v>
      </c>
      <c r="P12" s="154">
        <v>0</v>
      </c>
      <c r="Q12" s="154">
        <v>1</v>
      </c>
      <c r="R12" s="189">
        <v>0</v>
      </c>
      <c r="S12" s="189">
        <v>2.9927325581395348</v>
      </c>
      <c r="T12" s="189">
        <v>2.9836627906976747</v>
      </c>
      <c r="U12" s="189">
        <v>2.9836627906976747</v>
      </c>
      <c r="V12" s="189">
        <v>2.9836627906976747</v>
      </c>
      <c r="W12" s="189">
        <v>2.9836627906976747</v>
      </c>
      <c r="X12" s="65" t="s">
        <v>340</v>
      </c>
      <c r="Y12" s="65"/>
    </row>
    <row r="13" spans="1:25" ht="30">
      <c r="A13"/>
      <c r="B13" s="148"/>
      <c r="C13" s="148" t="s">
        <v>345</v>
      </c>
      <c r="D13" s="149" t="s">
        <v>167</v>
      </c>
      <c r="E13" s="150" t="s">
        <v>346</v>
      </c>
      <c r="F13" s="62" t="s">
        <v>0</v>
      </c>
      <c r="G13" s="153">
        <v>7</v>
      </c>
      <c r="H13" s="153">
        <v>2</v>
      </c>
      <c r="I13" s="153">
        <v>0</v>
      </c>
      <c r="J13" s="153">
        <v>7</v>
      </c>
      <c r="K13" s="153">
        <v>6</v>
      </c>
      <c r="L13" s="154">
        <v>4</v>
      </c>
      <c r="M13" s="154">
        <v>2</v>
      </c>
      <c r="N13" s="154">
        <v>2</v>
      </c>
      <c r="O13" s="154">
        <v>3</v>
      </c>
      <c r="P13" s="154">
        <v>6</v>
      </c>
      <c r="Q13" s="154">
        <v>4</v>
      </c>
      <c r="R13" s="189">
        <v>3</v>
      </c>
      <c r="S13" s="189">
        <v>1.21875</v>
      </c>
      <c r="T13" s="189">
        <v>1.1983971631205674</v>
      </c>
      <c r="U13" s="189">
        <v>1.1983971631205674</v>
      </c>
      <c r="V13" s="189">
        <v>1.1983971631205674</v>
      </c>
      <c r="W13" s="189">
        <v>1.1983971631205674</v>
      </c>
      <c r="X13" s="65" t="s">
        <v>340</v>
      </c>
      <c r="Y13" s="65"/>
    </row>
    <row r="14" spans="1:25" ht="30">
      <c r="A14"/>
      <c r="B14" s="148"/>
      <c r="C14" s="148"/>
      <c r="D14" s="149" t="s">
        <v>169</v>
      </c>
      <c r="E14" s="150" t="s">
        <v>347</v>
      </c>
      <c r="F14" s="62" t="s">
        <v>1</v>
      </c>
      <c r="G14" s="153">
        <v>0</v>
      </c>
      <c r="H14" s="153">
        <v>0</v>
      </c>
      <c r="I14" s="153">
        <v>0</v>
      </c>
      <c r="J14" s="153">
        <v>0</v>
      </c>
      <c r="K14" s="153">
        <v>0</v>
      </c>
      <c r="L14" s="153">
        <v>0</v>
      </c>
      <c r="M14" s="153">
        <v>0</v>
      </c>
      <c r="N14" s="153">
        <v>0</v>
      </c>
      <c r="O14" s="153">
        <v>0</v>
      </c>
      <c r="P14" s="153">
        <v>0</v>
      </c>
      <c r="Q14" s="153">
        <v>0</v>
      </c>
      <c r="R14" s="189">
        <v>0</v>
      </c>
      <c r="S14" s="189">
        <v>0</v>
      </c>
      <c r="T14" s="189">
        <v>0</v>
      </c>
      <c r="U14" s="189">
        <v>0</v>
      </c>
      <c r="V14" s="189">
        <v>0</v>
      </c>
      <c r="W14" s="189">
        <v>0</v>
      </c>
      <c r="X14" s="65" t="s">
        <v>340</v>
      </c>
      <c r="Y14" s="65"/>
    </row>
    <row r="15" spans="1:25" ht="30">
      <c r="A15"/>
      <c r="B15" s="148"/>
      <c r="C15" s="148"/>
      <c r="D15" s="149" t="s">
        <v>171</v>
      </c>
      <c r="E15" s="150" t="s">
        <v>348</v>
      </c>
      <c r="F15" s="62" t="s">
        <v>0</v>
      </c>
      <c r="G15" s="153">
        <v>0</v>
      </c>
      <c r="H15" s="153">
        <v>0</v>
      </c>
      <c r="I15" s="153">
        <v>0</v>
      </c>
      <c r="J15" s="153">
        <v>1</v>
      </c>
      <c r="K15" s="153">
        <v>3</v>
      </c>
      <c r="L15" s="154">
        <v>0</v>
      </c>
      <c r="M15" s="154">
        <v>0</v>
      </c>
      <c r="N15" s="154">
        <v>1</v>
      </c>
      <c r="O15" s="154">
        <v>0</v>
      </c>
      <c r="P15" s="153">
        <v>0</v>
      </c>
      <c r="Q15" s="153">
        <v>1</v>
      </c>
      <c r="R15" s="189">
        <v>0</v>
      </c>
      <c r="S15" s="189">
        <v>4.8336065573770487E-2</v>
      </c>
      <c r="T15" s="189">
        <v>4.7881147540983604E-2</v>
      </c>
      <c r="U15" s="189">
        <v>4.7881147540983604E-2</v>
      </c>
      <c r="V15" s="189">
        <v>4.7881147540983604E-2</v>
      </c>
      <c r="W15" s="189">
        <v>4.7881147540983604E-2</v>
      </c>
      <c r="X15" s="65" t="s">
        <v>340</v>
      </c>
      <c r="Y15" s="65"/>
    </row>
    <row r="16" spans="1:25" ht="30">
      <c r="A16"/>
      <c r="B16" s="148"/>
      <c r="C16" s="148"/>
      <c r="D16" s="149" t="s">
        <v>173</v>
      </c>
      <c r="E16" s="150" t="s">
        <v>349</v>
      </c>
      <c r="F16" s="62" t="s">
        <v>0</v>
      </c>
      <c r="G16" s="153">
        <v>0</v>
      </c>
      <c r="H16" s="153">
        <v>0</v>
      </c>
      <c r="I16" s="153">
        <v>0</v>
      </c>
      <c r="J16" s="153">
        <v>0</v>
      </c>
      <c r="K16" s="153">
        <v>0</v>
      </c>
      <c r="L16" s="154">
        <v>1</v>
      </c>
      <c r="M16" s="154">
        <v>0</v>
      </c>
      <c r="N16" s="154">
        <v>0</v>
      </c>
      <c r="O16" s="154">
        <v>0</v>
      </c>
      <c r="P16" s="153">
        <v>0</v>
      </c>
      <c r="Q16" s="153">
        <v>0</v>
      </c>
      <c r="R16" s="189">
        <v>0</v>
      </c>
      <c r="S16" s="189">
        <v>0</v>
      </c>
      <c r="T16" s="189">
        <v>0</v>
      </c>
      <c r="U16" s="189">
        <v>0</v>
      </c>
      <c r="V16" s="189">
        <v>0</v>
      </c>
      <c r="W16" s="189">
        <v>0</v>
      </c>
      <c r="X16" s="65" t="s">
        <v>340</v>
      </c>
      <c r="Y16" s="65"/>
    </row>
    <row r="17" spans="1:25" ht="30">
      <c r="A17"/>
      <c r="B17" s="148"/>
      <c r="C17" s="148"/>
      <c r="D17" s="149" t="s">
        <v>248</v>
      </c>
      <c r="E17" s="150" t="s">
        <v>350</v>
      </c>
      <c r="F17" s="62" t="s">
        <v>0</v>
      </c>
      <c r="G17" s="153">
        <v>0</v>
      </c>
      <c r="H17" s="153">
        <v>1</v>
      </c>
      <c r="I17" s="153">
        <v>0</v>
      </c>
      <c r="J17" s="153">
        <v>0</v>
      </c>
      <c r="K17" s="153">
        <v>1</v>
      </c>
      <c r="L17" s="154">
        <v>0</v>
      </c>
      <c r="M17" s="154">
        <v>0</v>
      </c>
      <c r="N17" s="154">
        <v>0</v>
      </c>
      <c r="O17" s="154">
        <v>0</v>
      </c>
      <c r="P17" s="153">
        <v>0</v>
      </c>
      <c r="Q17" s="153">
        <v>0</v>
      </c>
      <c r="R17" s="189">
        <v>0</v>
      </c>
      <c r="S17" s="189">
        <v>9.6012E-2</v>
      </c>
      <c r="T17" s="189">
        <v>9.4920000000000004E-2</v>
      </c>
      <c r="U17" s="189">
        <v>9.4920000000000004E-2</v>
      </c>
      <c r="V17" s="189">
        <v>9.4920000000000004E-2</v>
      </c>
      <c r="W17" s="189">
        <v>9.4920000000000004E-2</v>
      </c>
      <c r="X17" s="65" t="s">
        <v>340</v>
      </c>
      <c r="Y17" s="65"/>
    </row>
    <row r="18" spans="1:25">
      <c r="A18"/>
      <c r="B18" s="148"/>
      <c r="C18" s="148"/>
      <c r="D18" s="149" t="s">
        <v>250</v>
      </c>
      <c r="E18" s="150" t="s">
        <v>351</v>
      </c>
      <c r="F18" s="62" t="s">
        <v>1</v>
      </c>
      <c r="G18" s="153">
        <v>0</v>
      </c>
      <c r="H18" s="153">
        <v>1</v>
      </c>
      <c r="I18" s="153">
        <v>0</v>
      </c>
      <c r="J18" s="153">
        <v>0</v>
      </c>
      <c r="K18" s="153">
        <v>0</v>
      </c>
      <c r="L18" s="153">
        <v>0</v>
      </c>
      <c r="M18" s="153">
        <v>0</v>
      </c>
      <c r="N18" s="153">
        <v>0</v>
      </c>
      <c r="O18" s="153">
        <v>0</v>
      </c>
      <c r="P18" s="153">
        <v>0</v>
      </c>
      <c r="Q18" s="153">
        <v>0</v>
      </c>
      <c r="R18" s="189">
        <v>0</v>
      </c>
      <c r="S18" s="189">
        <v>0</v>
      </c>
      <c r="T18" s="189">
        <v>0</v>
      </c>
      <c r="U18" s="189">
        <v>0</v>
      </c>
      <c r="V18" s="189">
        <v>0</v>
      </c>
      <c r="W18" s="189">
        <v>0</v>
      </c>
      <c r="X18" s="65" t="s">
        <v>340</v>
      </c>
      <c r="Y18" s="65"/>
    </row>
    <row r="19" spans="1:25" ht="30">
      <c r="A19"/>
      <c r="B19" s="148"/>
      <c r="C19" s="148"/>
      <c r="D19" s="149" t="s">
        <v>252</v>
      </c>
      <c r="E19" s="150" t="s">
        <v>352</v>
      </c>
      <c r="F19" s="62" t="s">
        <v>1</v>
      </c>
      <c r="G19" s="153">
        <v>0</v>
      </c>
      <c r="H19" s="153">
        <v>1</v>
      </c>
      <c r="I19" s="153">
        <v>0</v>
      </c>
      <c r="J19" s="153">
        <v>0</v>
      </c>
      <c r="K19" s="153">
        <v>0</v>
      </c>
      <c r="L19" s="153">
        <v>0</v>
      </c>
      <c r="M19" s="153">
        <v>0</v>
      </c>
      <c r="N19" s="153">
        <v>0</v>
      </c>
      <c r="O19" s="153">
        <v>0</v>
      </c>
      <c r="P19" s="153">
        <v>0</v>
      </c>
      <c r="Q19" s="153">
        <v>0</v>
      </c>
      <c r="R19" s="189">
        <v>0</v>
      </c>
      <c r="S19" s="189">
        <v>0</v>
      </c>
      <c r="T19" s="189">
        <v>0</v>
      </c>
      <c r="U19" s="189">
        <v>0</v>
      </c>
      <c r="V19" s="189">
        <v>0</v>
      </c>
      <c r="W19" s="189">
        <v>0</v>
      </c>
      <c r="X19" s="65" t="s">
        <v>340</v>
      </c>
      <c r="Y19" s="65"/>
    </row>
    <row r="20" spans="1:25">
      <c r="A20"/>
      <c r="B20" s="148"/>
      <c r="C20" s="148"/>
      <c r="D20" s="149" t="s">
        <v>254</v>
      </c>
      <c r="E20" s="150" t="s">
        <v>353</v>
      </c>
      <c r="F20" s="62" t="s">
        <v>0</v>
      </c>
      <c r="G20" s="153">
        <v>27</v>
      </c>
      <c r="H20" s="153">
        <v>71</v>
      </c>
      <c r="I20" s="153">
        <v>60</v>
      </c>
      <c r="J20" s="153">
        <v>35</v>
      </c>
      <c r="K20" s="153">
        <v>40</v>
      </c>
      <c r="L20" s="154">
        <v>4</v>
      </c>
      <c r="M20" s="154">
        <v>4</v>
      </c>
      <c r="N20" s="154">
        <v>3</v>
      </c>
      <c r="O20" s="154">
        <v>7</v>
      </c>
      <c r="P20" s="154">
        <v>8</v>
      </c>
      <c r="Q20" s="154">
        <v>4</v>
      </c>
      <c r="R20" s="189">
        <v>2</v>
      </c>
      <c r="S20" s="189">
        <v>11.21588679245283</v>
      </c>
      <c r="T20" s="189">
        <v>11.110647798742139</v>
      </c>
      <c r="U20" s="189">
        <v>11.110647798742139</v>
      </c>
      <c r="V20" s="189">
        <v>11.110647798742139</v>
      </c>
      <c r="W20" s="189">
        <v>11.110647798742139</v>
      </c>
      <c r="X20" s="65" t="s">
        <v>340</v>
      </c>
      <c r="Y20" s="65"/>
    </row>
    <row r="21" spans="1:25" ht="30">
      <c r="A21"/>
      <c r="B21" s="148"/>
      <c r="C21" s="148" t="s">
        <v>354</v>
      </c>
      <c r="D21" s="149" t="s">
        <v>146</v>
      </c>
      <c r="E21" s="150" t="s">
        <v>355</v>
      </c>
      <c r="F21" s="62" t="s">
        <v>0</v>
      </c>
      <c r="G21" s="153">
        <v>0</v>
      </c>
      <c r="H21" s="153">
        <v>0</v>
      </c>
      <c r="I21" s="153">
        <v>0</v>
      </c>
      <c r="J21" s="153">
        <v>0</v>
      </c>
      <c r="K21" s="153">
        <v>1</v>
      </c>
      <c r="L21" s="154">
        <v>0</v>
      </c>
      <c r="M21" s="154">
        <v>0</v>
      </c>
      <c r="N21" s="154">
        <v>0</v>
      </c>
      <c r="O21" s="154">
        <v>0</v>
      </c>
      <c r="P21" s="154">
        <v>0</v>
      </c>
      <c r="Q21" s="154">
        <v>0</v>
      </c>
      <c r="R21" s="189">
        <v>0</v>
      </c>
      <c r="S21" s="189">
        <v>0</v>
      </c>
      <c r="T21" s="189">
        <v>0</v>
      </c>
      <c r="U21" s="189">
        <v>0</v>
      </c>
      <c r="V21" s="189">
        <v>0</v>
      </c>
      <c r="W21" s="189">
        <v>0</v>
      </c>
      <c r="X21" s="65" t="s">
        <v>340</v>
      </c>
      <c r="Y21" s="65"/>
    </row>
    <row r="22" spans="1:25" ht="30">
      <c r="A22"/>
      <c r="B22" s="148"/>
      <c r="C22" s="148" t="s">
        <v>356</v>
      </c>
      <c r="D22" s="149" t="s">
        <v>188</v>
      </c>
      <c r="E22" s="150" t="s">
        <v>357</v>
      </c>
      <c r="F22" s="62" t="s">
        <v>0</v>
      </c>
      <c r="G22" s="153">
        <v>0</v>
      </c>
      <c r="H22" s="153">
        <v>0</v>
      </c>
      <c r="I22" s="153">
        <v>0</v>
      </c>
      <c r="J22" s="153">
        <v>2</v>
      </c>
      <c r="K22" s="153">
        <v>2</v>
      </c>
      <c r="L22" s="154">
        <v>1</v>
      </c>
      <c r="M22" s="154">
        <v>0</v>
      </c>
      <c r="N22" s="154">
        <v>1</v>
      </c>
      <c r="O22" s="154">
        <v>2</v>
      </c>
      <c r="P22" s="154">
        <v>0</v>
      </c>
      <c r="Q22" s="154">
        <v>0</v>
      </c>
      <c r="R22" s="189">
        <v>0</v>
      </c>
      <c r="S22" s="189">
        <v>4.9750000000000003E-2</v>
      </c>
      <c r="T22" s="189">
        <v>4.9375000000000002E-2</v>
      </c>
      <c r="U22" s="189">
        <v>4.9375000000000002E-2</v>
      </c>
      <c r="V22" s="189">
        <v>4.9375000000000002E-2</v>
      </c>
      <c r="W22" s="189">
        <v>4.9375000000000002E-2</v>
      </c>
      <c r="X22" s="65" t="s">
        <v>340</v>
      </c>
      <c r="Y22" s="65"/>
    </row>
    <row r="23" spans="1:25">
      <c r="A23"/>
      <c r="B23" s="148"/>
      <c r="C23" s="148" t="s">
        <v>358</v>
      </c>
      <c r="D23" s="149" t="s">
        <v>192</v>
      </c>
      <c r="E23" s="150" t="s">
        <v>359</v>
      </c>
      <c r="F23" s="62" t="s">
        <v>0</v>
      </c>
      <c r="G23" s="153">
        <v>1</v>
      </c>
      <c r="H23" s="153">
        <v>1</v>
      </c>
      <c r="I23" s="153">
        <v>1</v>
      </c>
      <c r="J23" s="153">
        <v>2</v>
      </c>
      <c r="K23" s="153">
        <v>1</v>
      </c>
      <c r="L23" s="154">
        <v>0</v>
      </c>
      <c r="M23" s="154">
        <v>0</v>
      </c>
      <c r="N23" s="154">
        <v>0</v>
      </c>
      <c r="O23" s="154">
        <v>0</v>
      </c>
      <c r="P23" s="154">
        <v>0</v>
      </c>
      <c r="Q23" s="154">
        <v>1</v>
      </c>
      <c r="R23" s="189">
        <v>0</v>
      </c>
      <c r="S23" s="189">
        <v>0.5</v>
      </c>
      <c r="T23" s="189">
        <v>0.5</v>
      </c>
      <c r="U23" s="189">
        <v>0.5</v>
      </c>
      <c r="V23" s="189">
        <v>0.5</v>
      </c>
      <c r="W23" s="189">
        <v>0.5</v>
      </c>
      <c r="X23" s="65" t="s">
        <v>340</v>
      </c>
      <c r="Y23" s="65"/>
    </row>
    <row r="24" spans="1:25" ht="30">
      <c r="A24"/>
      <c r="B24" s="148"/>
      <c r="C24" s="148" t="s">
        <v>360</v>
      </c>
      <c r="D24" s="149" t="s">
        <v>200</v>
      </c>
      <c r="E24" s="150" t="s">
        <v>361</v>
      </c>
      <c r="F24" s="62" t="s">
        <v>0</v>
      </c>
      <c r="G24" s="153">
        <v>0</v>
      </c>
      <c r="H24" s="153">
        <v>0</v>
      </c>
      <c r="I24" s="153">
        <v>0</v>
      </c>
      <c r="J24" s="153">
        <v>1</v>
      </c>
      <c r="K24" s="153">
        <v>1</v>
      </c>
      <c r="L24" s="154">
        <v>0</v>
      </c>
      <c r="M24" s="154">
        <v>0</v>
      </c>
      <c r="N24" s="154">
        <v>2</v>
      </c>
      <c r="O24" s="154">
        <v>0</v>
      </c>
      <c r="P24" s="154">
        <v>2</v>
      </c>
      <c r="Q24" s="154">
        <v>0</v>
      </c>
      <c r="R24" s="189">
        <v>1</v>
      </c>
      <c r="S24" s="189">
        <v>0</v>
      </c>
      <c r="T24" s="189">
        <v>0</v>
      </c>
      <c r="U24" s="189">
        <v>0</v>
      </c>
      <c r="V24" s="189">
        <v>0</v>
      </c>
      <c r="W24" s="189">
        <v>0</v>
      </c>
      <c r="X24" s="65" t="s">
        <v>340</v>
      </c>
      <c r="Y24" s="65"/>
    </row>
    <row r="25" spans="1:25">
      <c r="A25"/>
      <c r="B25" s="148"/>
      <c r="C25" s="148" t="s">
        <v>362</v>
      </c>
      <c r="D25" s="149" t="s">
        <v>204</v>
      </c>
      <c r="E25" s="150" t="s">
        <v>363</v>
      </c>
      <c r="F25" s="62" t="s">
        <v>1</v>
      </c>
      <c r="G25" s="153">
        <v>1</v>
      </c>
      <c r="H25" s="153">
        <v>0</v>
      </c>
      <c r="I25" s="153">
        <v>0</v>
      </c>
      <c r="J25" s="153">
        <v>0</v>
      </c>
      <c r="K25" s="153">
        <v>0</v>
      </c>
      <c r="L25" s="154">
        <v>0</v>
      </c>
      <c r="M25" s="154">
        <v>0</v>
      </c>
      <c r="N25" s="154">
        <v>0</v>
      </c>
      <c r="O25" s="154">
        <v>0</v>
      </c>
      <c r="P25" s="154">
        <v>0</v>
      </c>
      <c r="Q25" s="154">
        <v>0</v>
      </c>
      <c r="R25" s="189">
        <v>0</v>
      </c>
      <c r="S25" s="189">
        <v>0.19933333333333333</v>
      </c>
      <c r="T25" s="189">
        <v>0.19866666666666669</v>
      </c>
      <c r="U25" s="189">
        <v>0.19866666666666669</v>
      </c>
      <c r="V25" s="189">
        <v>0.19866666666666669</v>
      </c>
      <c r="W25" s="189">
        <v>0.19866666666666669</v>
      </c>
      <c r="X25" s="65" t="s">
        <v>340</v>
      </c>
      <c r="Y25" s="65"/>
    </row>
    <row r="26" spans="1:25">
      <c r="A26"/>
      <c r="B26" s="148"/>
      <c r="C26" s="148" t="s">
        <v>364</v>
      </c>
      <c r="D26" s="149" t="s">
        <v>222</v>
      </c>
      <c r="E26" s="150" t="s">
        <v>365</v>
      </c>
      <c r="F26" s="62" t="s">
        <v>0</v>
      </c>
      <c r="G26" s="153">
        <v>0</v>
      </c>
      <c r="H26" s="153">
        <v>2</v>
      </c>
      <c r="I26" s="153">
        <v>0</v>
      </c>
      <c r="J26" s="153">
        <v>0</v>
      </c>
      <c r="K26" s="153">
        <v>0</v>
      </c>
      <c r="L26" s="154">
        <v>0</v>
      </c>
      <c r="M26" s="154">
        <v>0</v>
      </c>
      <c r="N26" s="154">
        <v>0</v>
      </c>
      <c r="O26" s="154">
        <v>0</v>
      </c>
      <c r="P26" s="154">
        <v>0</v>
      </c>
      <c r="Q26" s="154">
        <v>0</v>
      </c>
      <c r="R26" s="189">
        <v>0</v>
      </c>
      <c r="S26" s="189">
        <v>4.9347724438902743E-2</v>
      </c>
      <c r="T26" s="189">
        <v>4.876496259351621E-2</v>
      </c>
      <c r="U26" s="189">
        <v>4.876496259351621E-2</v>
      </c>
      <c r="V26" s="189">
        <v>4.876496259351621E-2</v>
      </c>
      <c r="W26" s="189">
        <v>4.876496259351621E-2</v>
      </c>
      <c r="X26" s="65" t="s">
        <v>340</v>
      </c>
      <c r="Y26" s="65"/>
    </row>
    <row r="27" spans="1:25" ht="30">
      <c r="A27" t="s">
        <v>336</v>
      </c>
      <c r="B27" s="148" t="s">
        <v>366</v>
      </c>
      <c r="C27" s="148" t="s">
        <v>367</v>
      </c>
      <c r="D27" s="149" t="s">
        <v>225</v>
      </c>
      <c r="E27" s="150" t="s">
        <v>368</v>
      </c>
      <c r="F27" s="62" t="s">
        <v>0</v>
      </c>
      <c r="G27" s="117">
        <v>0</v>
      </c>
      <c r="H27" s="117">
        <v>0</v>
      </c>
      <c r="I27" s="117">
        <v>0</v>
      </c>
      <c r="J27" s="117">
        <v>0</v>
      </c>
      <c r="K27" s="117">
        <v>0</v>
      </c>
      <c r="L27" s="152">
        <v>0</v>
      </c>
      <c r="M27" s="152">
        <v>0</v>
      </c>
      <c r="N27" s="152">
        <v>0</v>
      </c>
      <c r="O27" s="152">
        <v>0</v>
      </c>
      <c r="P27" s="152">
        <v>0</v>
      </c>
      <c r="Q27" s="152">
        <v>0</v>
      </c>
      <c r="R27" s="189">
        <v>0</v>
      </c>
      <c r="S27" s="189">
        <v>0</v>
      </c>
      <c r="T27" s="189">
        <v>0</v>
      </c>
      <c r="U27" s="189">
        <v>0</v>
      </c>
      <c r="V27" s="189">
        <v>0</v>
      </c>
      <c r="W27" s="189">
        <v>0</v>
      </c>
      <c r="X27" s="65" t="s">
        <v>340</v>
      </c>
      <c r="Y27" s="65"/>
    </row>
    <row r="28" spans="1:25">
      <c r="A28"/>
      <c r="B28" s="148"/>
      <c r="C28" s="148"/>
      <c r="D28" s="149" t="s">
        <v>369</v>
      </c>
      <c r="E28" s="150" t="s">
        <v>370</v>
      </c>
      <c r="F28" s="62" t="s">
        <v>0</v>
      </c>
      <c r="G28" s="117">
        <v>0</v>
      </c>
      <c r="H28" s="117">
        <v>0</v>
      </c>
      <c r="I28" s="117">
        <v>0</v>
      </c>
      <c r="J28" s="117">
        <v>0</v>
      </c>
      <c r="K28" s="117">
        <v>0</v>
      </c>
      <c r="L28" s="152">
        <v>0</v>
      </c>
      <c r="M28" s="152">
        <v>0</v>
      </c>
      <c r="N28" s="152">
        <v>0</v>
      </c>
      <c r="O28" s="152">
        <v>0</v>
      </c>
      <c r="P28" s="152">
        <v>0</v>
      </c>
      <c r="Q28" s="152">
        <v>0</v>
      </c>
      <c r="R28" s="189">
        <v>0</v>
      </c>
      <c r="S28" s="189">
        <v>0</v>
      </c>
      <c r="T28" s="189">
        <v>0</v>
      </c>
      <c r="U28" s="189">
        <v>0</v>
      </c>
      <c r="V28" s="189">
        <v>0</v>
      </c>
      <c r="W28" s="189">
        <v>0</v>
      </c>
      <c r="X28" s="65" t="s">
        <v>340</v>
      </c>
      <c r="Y28" s="65"/>
    </row>
    <row r="29" spans="1:25">
      <c r="A29"/>
      <c r="B29" s="148"/>
      <c r="C29" s="148"/>
      <c r="D29" s="149" t="s">
        <v>371</v>
      </c>
      <c r="E29" s="150" t="s">
        <v>372</v>
      </c>
      <c r="F29" s="62" t="s">
        <v>0</v>
      </c>
      <c r="G29" s="117">
        <v>0</v>
      </c>
      <c r="H29" s="117">
        <v>0</v>
      </c>
      <c r="I29" s="117">
        <v>0</v>
      </c>
      <c r="J29" s="117">
        <v>0</v>
      </c>
      <c r="K29" s="117">
        <v>0</v>
      </c>
      <c r="L29" s="152">
        <v>0</v>
      </c>
      <c r="M29" s="152">
        <v>0</v>
      </c>
      <c r="N29" s="152">
        <v>0</v>
      </c>
      <c r="O29" s="152">
        <v>0</v>
      </c>
      <c r="P29" s="152">
        <v>0</v>
      </c>
      <c r="Q29" s="152">
        <v>0</v>
      </c>
      <c r="R29" s="189">
        <v>0</v>
      </c>
      <c r="S29" s="189">
        <v>0</v>
      </c>
      <c r="T29" s="189">
        <v>0</v>
      </c>
      <c r="U29" s="189">
        <v>0</v>
      </c>
      <c r="V29" s="189">
        <v>0</v>
      </c>
      <c r="W29" s="189">
        <v>0</v>
      </c>
      <c r="X29" s="65" t="s">
        <v>340</v>
      </c>
      <c r="Y29" s="65"/>
    </row>
    <row r="30" spans="1:25">
      <c r="A30"/>
      <c r="B30" s="148"/>
      <c r="C30" s="148"/>
      <c r="D30" s="149" t="s">
        <v>373</v>
      </c>
      <c r="E30" s="150" t="s">
        <v>374</v>
      </c>
      <c r="F30" s="62" t="s">
        <v>0</v>
      </c>
      <c r="G30" s="117">
        <v>0</v>
      </c>
      <c r="H30" s="117">
        <v>0</v>
      </c>
      <c r="I30" s="117">
        <v>0</v>
      </c>
      <c r="J30" s="117">
        <v>0</v>
      </c>
      <c r="K30" s="117">
        <v>0</v>
      </c>
      <c r="L30" s="152">
        <v>0</v>
      </c>
      <c r="M30" s="152">
        <v>0</v>
      </c>
      <c r="N30" s="152">
        <v>0</v>
      </c>
      <c r="O30" s="152">
        <v>0</v>
      </c>
      <c r="P30" s="152">
        <v>0</v>
      </c>
      <c r="Q30" s="152">
        <v>0</v>
      </c>
      <c r="R30" s="189">
        <v>0</v>
      </c>
      <c r="S30" s="189">
        <v>0</v>
      </c>
      <c r="T30" s="189">
        <v>0</v>
      </c>
      <c r="U30" s="189">
        <v>0</v>
      </c>
      <c r="V30" s="189">
        <v>0</v>
      </c>
      <c r="W30" s="189">
        <v>0</v>
      </c>
      <c r="X30" s="65" t="s">
        <v>340</v>
      </c>
      <c r="Y30" s="65"/>
    </row>
    <row r="31" spans="1:25" ht="30">
      <c r="A31"/>
      <c r="B31" s="148"/>
      <c r="C31" s="148"/>
      <c r="D31" s="149" t="s">
        <v>375</v>
      </c>
      <c r="E31" s="150" t="s">
        <v>376</v>
      </c>
      <c r="F31" s="62" t="s">
        <v>0</v>
      </c>
      <c r="G31" s="117">
        <v>0</v>
      </c>
      <c r="H31" s="117">
        <v>0</v>
      </c>
      <c r="I31" s="117">
        <v>0</v>
      </c>
      <c r="J31" s="117">
        <v>0</v>
      </c>
      <c r="K31" s="117">
        <v>0</v>
      </c>
      <c r="L31" s="152">
        <v>0</v>
      </c>
      <c r="M31" s="152">
        <v>0</v>
      </c>
      <c r="N31" s="152">
        <v>0</v>
      </c>
      <c r="O31" s="152">
        <v>0</v>
      </c>
      <c r="P31" s="152">
        <v>0</v>
      </c>
      <c r="Q31" s="152">
        <v>0</v>
      </c>
      <c r="R31" s="189">
        <v>0</v>
      </c>
      <c r="S31" s="189">
        <v>0</v>
      </c>
      <c r="T31" s="189">
        <v>0</v>
      </c>
      <c r="U31" s="189">
        <v>0</v>
      </c>
      <c r="V31" s="189">
        <v>0</v>
      </c>
      <c r="W31" s="189">
        <v>0</v>
      </c>
      <c r="X31" s="65" t="s">
        <v>340</v>
      </c>
      <c r="Y31" s="65"/>
    </row>
    <row r="32" spans="1:25" ht="30">
      <c r="A32"/>
      <c r="B32" s="148"/>
      <c r="C32" s="148" t="s">
        <v>377</v>
      </c>
      <c r="D32" s="149" t="s">
        <v>378</v>
      </c>
      <c r="E32" s="150" t="s">
        <v>379</v>
      </c>
      <c r="F32" s="62" t="s">
        <v>0</v>
      </c>
      <c r="G32" s="117">
        <v>0</v>
      </c>
      <c r="H32" s="117">
        <v>0</v>
      </c>
      <c r="I32" s="117">
        <v>0</v>
      </c>
      <c r="J32" s="117">
        <v>0</v>
      </c>
      <c r="K32" s="117">
        <v>0</v>
      </c>
      <c r="L32" s="152">
        <v>0</v>
      </c>
      <c r="M32" s="152">
        <v>0</v>
      </c>
      <c r="N32" s="152">
        <v>0</v>
      </c>
      <c r="O32" s="152">
        <v>0</v>
      </c>
      <c r="P32" s="152">
        <v>0</v>
      </c>
      <c r="Q32" s="152">
        <v>0</v>
      </c>
      <c r="R32" s="189">
        <v>0</v>
      </c>
      <c r="S32" s="189">
        <v>0</v>
      </c>
      <c r="T32" s="189">
        <v>0</v>
      </c>
      <c r="U32" s="189">
        <v>0</v>
      </c>
      <c r="V32" s="189">
        <v>0</v>
      </c>
      <c r="W32" s="189">
        <v>0</v>
      </c>
      <c r="X32" s="65" t="s">
        <v>340</v>
      </c>
      <c r="Y32" s="65"/>
    </row>
    <row r="33" spans="1:141" ht="30">
      <c r="A33"/>
      <c r="B33" s="148"/>
      <c r="C33" s="148"/>
      <c r="D33" s="149" t="s">
        <v>380</v>
      </c>
      <c r="E33" s="150" t="s">
        <v>381</v>
      </c>
      <c r="F33" s="62" t="s">
        <v>1</v>
      </c>
      <c r="G33" s="117">
        <v>0</v>
      </c>
      <c r="H33" s="117">
        <v>1</v>
      </c>
      <c r="I33" s="117">
        <v>0</v>
      </c>
      <c r="J33" s="117">
        <v>0</v>
      </c>
      <c r="K33" s="117">
        <v>0</v>
      </c>
      <c r="L33" s="152">
        <v>0</v>
      </c>
      <c r="M33" s="152">
        <v>0</v>
      </c>
      <c r="N33" s="152">
        <v>0</v>
      </c>
      <c r="O33" s="152">
        <v>0</v>
      </c>
      <c r="P33" s="152">
        <v>0</v>
      </c>
      <c r="Q33" s="152">
        <v>0</v>
      </c>
      <c r="R33" s="189">
        <v>0</v>
      </c>
      <c r="S33" s="189">
        <v>4.8287500000000004E-2</v>
      </c>
      <c r="T33" s="189">
        <v>4.8062500000000008E-2</v>
      </c>
      <c r="U33" s="189">
        <v>4.8062500000000008E-2</v>
      </c>
      <c r="V33" s="189">
        <v>4.8062500000000008E-2</v>
      </c>
      <c r="W33" s="189">
        <v>4.8062500000000008E-2</v>
      </c>
      <c r="X33" s="65" t="s">
        <v>340</v>
      </c>
      <c r="Y33" s="65"/>
    </row>
    <row r="34" spans="1:141" ht="30">
      <c r="A34"/>
      <c r="B34" s="148"/>
      <c r="C34" s="148"/>
      <c r="D34" s="149" t="s">
        <v>382</v>
      </c>
      <c r="E34" s="150" t="s">
        <v>383</v>
      </c>
      <c r="F34" s="62" t="s">
        <v>0</v>
      </c>
      <c r="G34" s="117">
        <v>0</v>
      </c>
      <c r="H34" s="117">
        <v>0</v>
      </c>
      <c r="I34" s="117">
        <v>0</v>
      </c>
      <c r="J34" s="117">
        <v>0</v>
      </c>
      <c r="K34" s="117">
        <v>0</v>
      </c>
      <c r="L34" s="152">
        <v>0</v>
      </c>
      <c r="M34" s="152">
        <v>0</v>
      </c>
      <c r="N34" s="152">
        <v>0</v>
      </c>
      <c r="O34" s="152">
        <v>0</v>
      </c>
      <c r="P34" s="152">
        <v>0</v>
      </c>
      <c r="Q34" s="152">
        <v>0</v>
      </c>
      <c r="R34" s="189">
        <v>0</v>
      </c>
      <c r="S34" s="189">
        <v>0</v>
      </c>
      <c r="T34" s="189">
        <v>0</v>
      </c>
      <c r="U34" s="189">
        <v>0</v>
      </c>
      <c r="V34" s="189">
        <v>0</v>
      </c>
      <c r="W34" s="189">
        <v>0</v>
      </c>
      <c r="X34" s="65" t="s">
        <v>340</v>
      </c>
      <c r="Y34" s="65"/>
    </row>
    <row r="35" spans="1:141" ht="30">
      <c r="A35"/>
      <c r="B35" s="148"/>
      <c r="C35" s="148"/>
      <c r="D35" s="149" t="s">
        <v>384</v>
      </c>
      <c r="E35" s="150" t="s">
        <v>385</v>
      </c>
      <c r="F35" s="62" t="s">
        <v>0</v>
      </c>
      <c r="G35" s="117">
        <v>0</v>
      </c>
      <c r="H35" s="117">
        <v>0</v>
      </c>
      <c r="I35" s="117">
        <v>0</v>
      </c>
      <c r="J35" s="117">
        <v>0</v>
      </c>
      <c r="K35" s="117">
        <v>0</v>
      </c>
      <c r="L35" s="152">
        <v>0</v>
      </c>
      <c r="M35" s="152">
        <v>0</v>
      </c>
      <c r="N35" s="152">
        <v>0</v>
      </c>
      <c r="O35" s="152">
        <v>0</v>
      </c>
      <c r="P35" s="152">
        <v>0</v>
      </c>
      <c r="Q35" s="152">
        <v>0</v>
      </c>
      <c r="R35" s="189">
        <v>0</v>
      </c>
      <c r="S35" s="189">
        <v>0</v>
      </c>
      <c r="T35" s="189">
        <v>0</v>
      </c>
      <c r="U35" s="189">
        <v>0</v>
      </c>
      <c r="V35" s="189">
        <v>0</v>
      </c>
      <c r="W35" s="189">
        <v>0</v>
      </c>
      <c r="X35" s="65" t="s">
        <v>340</v>
      </c>
      <c r="Y35" s="65"/>
    </row>
    <row r="36" spans="1:141" ht="30">
      <c r="A36"/>
      <c r="B36" s="148"/>
      <c r="C36" s="148"/>
      <c r="D36" s="149" t="s">
        <v>386</v>
      </c>
      <c r="E36" s="150" t="s">
        <v>387</v>
      </c>
      <c r="F36" s="62" t="s">
        <v>1</v>
      </c>
      <c r="G36" s="117">
        <v>0</v>
      </c>
      <c r="H36" s="117">
        <v>0</v>
      </c>
      <c r="I36" s="117">
        <v>0</v>
      </c>
      <c r="J36" s="117">
        <v>0</v>
      </c>
      <c r="K36" s="117">
        <v>0</v>
      </c>
      <c r="L36" s="152">
        <v>0</v>
      </c>
      <c r="M36" s="152">
        <v>0</v>
      </c>
      <c r="N36" s="152">
        <v>0</v>
      </c>
      <c r="O36" s="152">
        <v>0</v>
      </c>
      <c r="P36" s="152">
        <v>0</v>
      </c>
      <c r="Q36" s="152">
        <v>0</v>
      </c>
      <c r="R36" s="189">
        <v>0</v>
      </c>
      <c r="S36" s="189">
        <v>0</v>
      </c>
      <c r="T36" s="189">
        <v>0</v>
      </c>
      <c r="U36" s="189">
        <v>0</v>
      </c>
      <c r="V36" s="189">
        <v>0</v>
      </c>
      <c r="W36" s="189">
        <v>0</v>
      </c>
      <c r="X36" s="65" t="s">
        <v>340</v>
      </c>
      <c r="Y36" s="65"/>
    </row>
    <row r="37" spans="1:141" ht="30">
      <c r="A37"/>
      <c r="B37" s="148"/>
      <c r="C37" s="148"/>
      <c r="D37" s="149" t="s">
        <v>388</v>
      </c>
      <c r="E37" s="150" t="s">
        <v>389</v>
      </c>
      <c r="F37" s="62" t="s">
        <v>1</v>
      </c>
      <c r="G37" s="117">
        <v>0</v>
      </c>
      <c r="H37" s="117">
        <v>0</v>
      </c>
      <c r="I37" s="117">
        <v>0</v>
      </c>
      <c r="J37" s="117">
        <v>0</v>
      </c>
      <c r="K37" s="117">
        <v>0</v>
      </c>
      <c r="L37" s="152">
        <v>0</v>
      </c>
      <c r="M37" s="152">
        <v>0</v>
      </c>
      <c r="N37" s="152">
        <v>0</v>
      </c>
      <c r="O37" s="152">
        <v>0</v>
      </c>
      <c r="P37" s="152">
        <v>0</v>
      </c>
      <c r="Q37" s="152">
        <v>0</v>
      </c>
      <c r="R37" s="189">
        <v>0</v>
      </c>
      <c r="S37" s="189">
        <v>0</v>
      </c>
      <c r="T37" s="189">
        <v>0</v>
      </c>
      <c r="U37" s="189">
        <v>0</v>
      </c>
      <c r="V37" s="189">
        <v>0</v>
      </c>
      <c r="W37" s="189">
        <v>0</v>
      </c>
      <c r="X37" s="65" t="s">
        <v>340</v>
      </c>
      <c r="Y37" s="65"/>
    </row>
    <row r="38" spans="1:141" ht="30">
      <c r="A38"/>
      <c r="B38" s="148"/>
      <c r="C38" s="148"/>
      <c r="D38" s="149" t="s">
        <v>390</v>
      </c>
      <c r="E38" s="150" t="s">
        <v>391</v>
      </c>
      <c r="F38" s="62" t="s">
        <v>1</v>
      </c>
      <c r="G38" s="117">
        <v>0</v>
      </c>
      <c r="H38" s="117">
        <v>0</v>
      </c>
      <c r="I38" s="117">
        <v>0</v>
      </c>
      <c r="J38" s="117">
        <v>0</v>
      </c>
      <c r="K38" s="117">
        <v>0</v>
      </c>
      <c r="L38" s="152">
        <v>0</v>
      </c>
      <c r="M38" s="152">
        <v>0</v>
      </c>
      <c r="N38" s="152">
        <v>0</v>
      </c>
      <c r="O38" s="152">
        <v>0</v>
      </c>
      <c r="P38" s="152">
        <v>0</v>
      </c>
      <c r="Q38" s="152">
        <v>0</v>
      </c>
      <c r="R38" s="189">
        <v>0</v>
      </c>
      <c r="S38" s="189">
        <v>0</v>
      </c>
      <c r="T38" s="189">
        <v>0</v>
      </c>
      <c r="U38" s="189">
        <v>0</v>
      </c>
      <c r="V38" s="189">
        <v>0</v>
      </c>
      <c r="W38" s="189">
        <v>0</v>
      </c>
      <c r="X38" s="65" t="s">
        <v>340</v>
      </c>
      <c r="Y38" s="65"/>
    </row>
    <row r="39" spans="1:141">
      <c r="A39"/>
      <c r="B39" s="148"/>
      <c r="C39" s="148"/>
      <c r="D39" s="149" t="s">
        <v>392</v>
      </c>
      <c r="E39" s="150" t="s">
        <v>393</v>
      </c>
      <c r="F39" s="62" t="s">
        <v>0</v>
      </c>
      <c r="G39" s="117">
        <v>0</v>
      </c>
      <c r="H39" s="117">
        <v>0</v>
      </c>
      <c r="I39" s="117">
        <v>1</v>
      </c>
      <c r="J39" s="117">
        <v>0</v>
      </c>
      <c r="K39" s="117">
        <v>0</v>
      </c>
      <c r="L39" s="152">
        <v>1</v>
      </c>
      <c r="M39" s="152">
        <v>0</v>
      </c>
      <c r="N39" s="152">
        <v>0</v>
      </c>
      <c r="O39" s="152">
        <v>0</v>
      </c>
      <c r="P39" s="152">
        <v>0</v>
      </c>
      <c r="Q39" s="152">
        <v>0</v>
      </c>
      <c r="R39" s="189">
        <v>0</v>
      </c>
      <c r="S39" s="189">
        <v>9.6100000000000019E-2</v>
      </c>
      <c r="T39" s="189">
        <v>9.5600000000000018E-2</v>
      </c>
      <c r="U39" s="189">
        <v>9.5600000000000018E-2</v>
      </c>
      <c r="V39" s="189">
        <v>9.5600000000000018E-2</v>
      </c>
      <c r="W39" s="189">
        <v>9.5600000000000018E-2</v>
      </c>
      <c r="X39" s="65" t="s">
        <v>340</v>
      </c>
      <c r="Y39" s="65"/>
    </row>
    <row r="40" spans="1:141" ht="30">
      <c r="A40"/>
      <c r="B40" s="148"/>
      <c r="C40" s="148" t="s">
        <v>394</v>
      </c>
      <c r="D40" s="149" t="s">
        <v>395</v>
      </c>
      <c r="E40" s="150" t="s">
        <v>396</v>
      </c>
      <c r="F40" s="62" t="s">
        <v>0</v>
      </c>
      <c r="G40" s="117">
        <v>0</v>
      </c>
      <c r="H40" s="117">
        <v>0</v>
      </c>
      <c r="I40" s="117">
        <v>0</v>
      </c>
      <c r="J40" s="117">
        <v>0</v>
      </c>
      <c r="K40" s="117">
        <v>0</v>
      </c>
      <c r="L40" s="152">
        <v>0</v>
      </c>
      <c r="M40" s="152">
        <v>0</v>
      </c>
      <c r="N40" s="152">
        <v>0</v>
      </c>
      <c r="O40" s="152">
        <v>0</v>
      </c>
      <c r="P40" s="152">
        <v>0</v>
      </c>
      <c r="Q40" s="152">
        <v>0</v>
      </c>
      <c r="R40" s="189">
        <v>0</v>
      </c>
      <c r="S40" s="189">
        <v>0</v>
      </c>
      <c r="T40" s="189">
        <v>0</v>
      </c>
      <c r="U40" s="189">
        <v>0</v>
      </c>
      <c r="V40" s="189">
        <v>0</v>
      </c>
      <c r="W40" s="189">
        <v>0</v>
      </c>
      <c r="X40" s="65" t="s">
        <v>340</v>
      </c>
      <c r="Y40" s="65"/>
    </row>
    <row r="41" spans="1:141" ht="30">
      <c r="A41"/>
      <c r="B41" s="148"/>
      <c r="C41" s="148" t="s">
        <v>397</v>
      </c>
      <c r="D41" s="149" t="s">
        <v>398</v>
      </c>
      <c r="E41" s="150" t="s">
        <v>399</v>
      </c>
      <c r="F41" s="62" t="s">
        <v>0</v>
      </c>
      <c r="G41" s="117">
        <v>0</v>
      </c>
      <c r="H41" s="117">
        <v>0</v>
      </c>
      <c r="I41" s="117">
        <v>0</v>
      </c>
      <c r="J41" s="117">
        <v>0</v>
      </c>
      <c r="K41" s="117">
        <v>0</v>
      </c>
      <c r="L41" s="152">
        <v>0</v>
      </c>
      <c r="M41" s="152">
        <v>0</v>
      </c>
      <c r="N41" s="152">
        <v>0</v>
      </c>
      <c r="O41" s="152">
        <v>0</v>
      </c>
      <c r="P41" s="152">
        <v>0</v>
      </c>
      <c r="Q41" s="152">
        <v>0</v>
      </c>
      <c r="R41" s="189">
        <v>0</v>
      </c>
      <c r="S41" s="189">
        <v>0</v>
      </c>
      <c r="T41" s="189">
        <v>0</v>
      </c>
      <c r="U41" s="189">
        <v>0</v>
      </c>
      <c r="V41" s="189">
        <v>0</v>
      </c>
      <c r="W41" s="189">
        <v>0</v>
      </c>
      <c r="X41" s="65" t="s">
        <v>340</v>
      </c>
      <c r="Y41" s="65"/>
    </row>
    <row r="42" spans="1:141">
      <c r="A42"/>
      <c r="B42" s="148"/>
      <c r="C42" s="148" t="s">
        <v>400</v>
      </c>
      <c r="D42" s="149" t="s">
        <v>401</v>
      </c>
      <c r="E42" s="150" t="s">
        <v>359</v>
      </c>
      <c r="F42" s="62" t="s">
        <v>0</v>
      </c>
      <c r="G42" s="117">
        <v>0</v>
      </c>
      <c r="H42" s="117">
        <v>0</v>
      </c>
      <c r="I42" s="117">
        <v>0</v>
      </c>
      <c r="J42" s="117">
        <v>0</v>
      </c>
      <c r="K42" s="117">
        <v>0</v>
      </c>
      <c r="L42" s="152">
        <v>0</v>
      </c>
      <c r="M42" s="152">
        <v>0</v>
      </c>
      <c r="N42" s="152">
        <v>0</v>
      </c>
      <c r="O42" s="152">
        <v>0</v>
      </c>
      <c r="P42" s="152">
        <v>0</v>
      </c>
      <c r="Q42" s="152">
        <v>0</v>
      </c>
      <c r="R42" s="189">
        <v>0</v>
      </c>
      <c r="S42" s="189">
        <v>0</v>
      </c>
      <c r="T42" s="189">
        <v>0</v>
      </c>
      <c r="U42" s="189">
        <v>0</v>
      </c>
      <c r="V42" s="189">
        <v>0</v>
      </c>
      <c r="W42" s="189">
        <v>0</v>
      </c>
      <c r="X42" s="65" t="s">
        <v>340</v>
      </c>
      <c r="Y42" s="65"/>
    </row>
    <row r="43" spans="1:141" ht="30">
      <c r="A43"/>
      <c r="B43" s="148"/>
      <c r="C43" s="148" t="s">
        <v>402</v>
      </c>
      <c r="D43" s="149" t="s">
        <v>403</v>
      </c>
      <c r="E43" s="150" t="s">
        <v>404</v>
      </c>
      <c r="F43" s="62" t="s">
        <v>0</v>
      </c>
      <c r="G43" s="117">
        <v>0</v>
      </c>
      <c r="H43" s="117">
        <v>0</v>
      </c>
      <c r="I43" s="117">
        <v>0</v>
      </c>
      <c r="J43" s="117">
        <v>0</v>
      </c>
      <c r="K43" s="117">
        <v>0</v>
      </c>
      <c r="L43" s="152">
        <v>0</v>
      </c>
      <c r="M43" s="152">
        <v>0</v>
      </c>
      <c r="N43" s="152">
        <v>0</v>
      </c>
      <c r="O43" s="152">
        <v>0</v>
      </c>
      <c r="P43" s="152">
        <v>0</v>
      </c>
      <c r="Q43" s="152">
        <v>0</v>
      </c>
      <c r="R43" s="189">
        <v>0</v>
      </c>
      <c r="S43" s="189">
        <v>0</v>
      </c>
      <c r="T43" s="189">
        <v>0</v>
      </c>
      <c r="U43" s="189">
        <v>0</v>
      </c>
      <c r="V43" s="189">
        <v>0</v>
      </c>
      <c r="W43" s="189">
        <v>0</v>
      </c>
      <c r="X43" s="65" t="s">
        <v>340</v>
      </c>
      <c r="Y43" s="65"/>
    </row>
    <row r="44" spans="1:141">
      <c r="A44"/>
      <c r="B44" s="148"/>
      <c r="C44" s="148" t="s">
        <v>405</v>
      </c>
      <c r="D44" s="149" t="s">
        <v>406</v>
      </c>
      <c r="E44" s="150" t="s">
        <v>407</v>
      </c>
      <c r="F44" s="62" t="s">
        <v>0</v>
      </c>
      <c r="G44" s="117">
        <v>0</v>
      </c>
      <c r="H44" s="117">
        <v>0</v>
      </c>
      <c r="I44" s="117">
        <v>0</v>
      </c>
      <c r="J44" s="117">
        <v>0</v>
      </c>
      <c r="K44" s="117">
        <v>0</v>
      </c>
      <c r="L44" s="152">
        <v>0</v>
      </c>
      <c r="M44" s="152">
        <v>0</v>
      </c>
      <c r="N44" s="152">
        <v>0</v>
      </c>
      <c r="O44" s="152">
        <v>0</v>
      </c>
      <c r="P44" s="152">
        <v>0</v>
      </c>
      <c r="Q44" s="152">
        <v>0</v>
      </c>
      <c r="R44" s="189">
        <v>0</v>
      </c>
      <c r="S44" s="189">
        <v>0</v>
      </c>
      <c r="T44" s="189">
        <v>0</v>
      </c>
      <c r="U44" s="189">
        <v>0</v>
      </c>
      <c r="V44" s="189">
        <v>0</v>
      </c>
      <c r="W44" s="189">
        <v>0</v>
      </c>
      <c r="X44" s="65" t="s">
        <v>340</v>
      </c>
      <c r="Y44" s="65"/>
    </row>
    <row r="45" spans="1:141">
      <c r="A45"/>
      <c r="B45" s="148"/>
      <c r="C45" s="148" t="s">
        <v>408</v>
      </c>
      <c r="D45" s="149" t="s">
        <v>409</v>
      </c>
      <c r="E45" s="150" t="s">
        <v>410</v>
      </c>
      <c r="F45" s="62" t="s">
        <v>0</v>
      </c>
      <c r="G45" s="117">
        <v>0</v>
      </c>
      <c r="H45" s="117">
        <v>0</v>
      </c>
      <c r="I45" s="117">
        <v>0</v>
      </c>
      <c r="J45" s="117">
        <v>0</v>
      </c>
      <c r="K45" s="117">
        <v>0</v>
      </c>
      <c r="L45" s="152">
        <v>0</v>
      </c>
      <c r="M45" s="152">
        <v>0</v>
      </c>
      <c r="N45" s="152">
        <v>0</v>
      </c>
      <c r="O45" s="152">
        <v>0</v>
      </c>
      <c r="P45" s="152">
        <v>0</v>
      </c>
      <c r="Q45" s="152">
        <v>0</v>
      </c>
      <c r="R45" s="189">
        <v>0</v>
      </c>
      <c r="S45" s="189">
        <v>0</v>
      </c>
      <c r="T45" s="189">
        <v>0</v>
      </c>
      <c r="U45" s="189">
        <v>0</v>
      </c>
      <c r="V45" s="189">
        <v>0</v>
      </c>
      <c r="W45" s="189">
        <v>0</v>
      </c>
      <c r="X45" s="65" t="s">
        <v>340</v>
      </c>
      <c r="Y45" s="65"/>
    </row>
    <row r="46" spans="1:141" customFormat="1" ht="30">
      <c r="A46" t="s">
        <v>336</v>
      </c>
      <c r="B46" s="148" t="s">
        <v>411</v>
      </c>
      <c r="C46" s="148" t="s">
        <v>412</v>
      </c>
      <c r="D46" s="149" t="s">
        <v>413</v>
      </c>
      <c r="E46" s="150" t="s">
        <v>339</v>
      </c>
      <c r="F46" s="151" t="s">
        <v>0</v>
      </c>
      <c r="G46" s="132">
        <v>27</v>
      </c>
      <c r="H46" s="153">
        <v>61</v>
      </c>
      <c r="I46" s="153">
        <v>70</v>
      </c>
      <c r="J46" s="153">
        <v>34</v>
      </c>
      <c r="K46" s="153">
        <v>27</v>
      </c>
      <c r="L46" s="197">
        <v>11</v>
      </c>
      <c r="M46" s="197">
        <v>7</v>
      </c>
      <c r="N46" s="197">
        <v>5</v>
      </c>
      <c r="O46" s="197">
        <v>8</v>
      </c>
      <c r="P46" s="216">
        <v>17</v>
      </c>
      <c r="Q46" s="204">
        <v>4</v>
      </c>
      <c r="R46" s="216">
        <v>8</v>
      </c>
      <c r="S46" s="195">
        <v>10.732249999999999</v>
      </c>
      <c r="T46" s="195">
        <v>10.280499999999998</v>
      </c>
      <c r="U46" s="195">
        <v>10.280499999999998</v>
      </c>
      <c r="V46" s="195">
        <v>10.280499999999998</v>
      </c>
      <c r="W46" s="195">
        <v>10.280499999999998</v>
      </c>
      <c r="X46" s="65" t="s">
        <v>340</v>
      </c>
      <c r="Y46" s="65"/>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row>
    <row r="47" spans="1:141" customFormat="1">
      <c r="B47" s="148"/>
      <c r="C47" s="148"/>
      <c r="D47" s="149" t="s">
        <v>414</v>
      </c>
      <c r="E47" s="150" t="s">
        <v>341</v>
      </c>
      <c r="F47" s="151" t="s">
        <v>0</v>
      </c>
      <c r="G47" s="153">
        <v>70</v>
      </c>
      <c r="H47" s="153">
        <v>80</v>
      </c>
      <c r="I47" s="153">
        <v>77</v>
      </c>
      <c r="J47" s="153">
        <v>74</v>
      </c>
      <c r="K47" s="153">
        <v>90</v>
      </c>
      <c r="L47" s="154">
        <v>16</v>
      </c>
      <c r="M47" s="154">
        <v>31</v>
      </c>
      <c r="N47" s="154">
        <v>31</v>
      </c>
      <c r="O47" s="204">
        <v>16</v>
      </c>
      <c r="P47" s="204">
        <v>12</v>
      </c>
      <c r="Q47" s="204">
        <v>31</v>
      </c>
      <c r="R47" s="216">
        <v>22</v>
      </c>
      <c r="S47" s="195">
        <v>20.500250000000001</v>
      </c>
      <c r="T47" s="195">
        <v>20.285</v>
      </c>
      <c r="U47" s="195">
        <v>20.285</v>
      </c>
      <c r="V47" s="195">
        <v>20.285</v>
      </c>
      <c r="W47" s="195">
        <v>20.285</v>
      </c>
      <c r="X47" s="65" t="s">
        <v>340</v>
      </c>
      <c r="Y47" s="65"/>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row>
    <row r="48" spans="1:141" customFormat="1">
      <c r="B48" s="148"/>
      <c r="C48" s="148"/>
      <c r="D48" s="149" t="s">
        <v>415</v>
      </c>
      <c r="E48" s="150" t="s">
        <v>342</v>
      </c>
      <c r="F48" s="151" t="s">
        <v>0</v>
      </c>
      <c r="G48" s="153">
        <v>70</v>
      </c>
      <c r="H48" s="153">
        <v>84</v>
      </c>
      <c r="I48" s="153">
        <v>120</v>
      </c>
      <c r="J48" s="153">
        <v>112</v>
      </c>
      <c r="K48" s="153">
        <v>92</v>
      </c>
      <c r="L48" s="154">
        <v>19</v>
      </c>
      <c r="M48" s="154">
        <v>40</v>
      </c>
      <c r="N48" s="154">
        <v>27</v>
      </c>
      <c r="O48" s="204">
        <v>25</v>
      </c>
      <c r="P48" s="204">
        <v>32</v>
      </c>
      <c r="Q48" s="204">
        <v>50</v>
      </c>
      <c r="R48" s="216">
        <v>31</v>
      </c>
      <c r="S48" s="195">
        <v>25.857250000000001</v>
      </c>
      <c r="T48" s="195">
        <v>25.741500000000002</v>
      </c>
      <c r="U48" s="195">
        <v>25.741500000000002</v>
      </c>
      <c r="V48" s="195">
        <v>25.741500000000002</v>
      </c>
      <c r="W48" s="195">
        <v>25.741500000000002</v>
      </c>
      <c r="X48" s="65" t="s">
        <v>340</v>
      </c>
      <c r="Y48" s="65"/>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row>
    <row r="49" spans="2:141" customFormat="1">
      <c r="B49" s="148"/>
      <c r="C49" s="148"/>
      <c r="D49" s="149" t="s">
        <v>416</v>
      </c>
      <c r="E49" s="150" t="s">
        <v>343</v>
      </c>
      <c r="F49" s="151" t="s">
        <v>0</v>
      </c>
      <c r="G49" s="153">
        <v>94</v>
      </c>
      <c r="H49" s="153">
        <v>95</v>
      </c>
      <c r="I49" s="153">
        <v>93</v>
      </c>
      <c r="J49" s="153">
        <v>99</v>
      </c>
      <c r="K49" s="153">
        <v>100</v>
      </c>
      <c r="L49" s="154">
        <v>30</v>
      </c>
      <c r="M49" s="154">
        <v>25</v>
      </c>
      <c r="N49" s="154">
        <v>25</v>
      </c>
      <c r="O49" s="204">
        <v>27</v>
      </c>
      <c r="P49" s="204">
        <v>28</v>
      </c>
      <c r="Q49" s="204">
        <v>37</v>
      </c>
      <c r="R49" s="216">
        <v>23</v>
      </c>
      <c r="S49" s="195">
        <v>24.610499999999998</v>
      </c>
      <c r="T49" s="195">
        <v>24.535749999999997</v>
      </c>
      <c r="U49" s="195">
        <v>24.535749999999997</v>
      </c>
      <c r="V49" s="195">
        <v>24.535749999999997</v>
      </c>
      <c r="W49" s="195">
        <v>24.535749999999997</v>
      </c>
      <c r="X49" s="65" t="s">
        <v>340</v>
      </c>
      <c r="Y49" s="65"/>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row>
    <row r="50" spans="2:141" customFormat="1" ht="30">
      <c r="B50" s="148"/>
      <c r="C50" s="148"/>
      <c r="D50" s="149" t="s">
        <v>417</v>
      </c>
      <c r="E50" s="150" t="s">
        <v>344</v>
      </c>
      <c r="F50" s="151" t="s">
        <v>0</v>
      </c>
      <c r="G50" s="153">
        <v>35</v>
      </c>
      <c r="H50" s="153">
        <v>64</v>
      </c>
      <c r="I50" s="153">
        <v>43</v>
      </c>
      <c r="J50" s="153">
        <v>45</v>
      </c>
      <c r="K50" s="153">
        <v>65</v>
      </c>
      <c r="L50" s="154">
        <v>10</v>
      </c>
      <c r="M50" s="154">
        <v>7</v>
      </c>
      <c r="N50" s="154">
        <v>11</v>
      </c>
      <c r="O50" s="204">
        <v>13</v>
      </c>
      <c r="P50" s="204">
        <v>2</v>
      </c>
      <c r="Q50" s="204">
        <v>4</v>
      </c>
      <c r="R50" s="216">
        <v>5</v>
      </c>
      <c r="S50" s="195">
        <v>12.86875</v>
      </c>
      <c r="T50" s="195">
        <v>12.829750000000001</v>
      </c>
      <c r="U50" s="195">
        <v>12.829750000000001</v>
      </c>
      <c r="V50" s="195">
        <v>12.829750000000001</v>
      </c>
      <c r="W50" s="195">
        <v>12.829750000000001</v>
      </c>
      <c r="X50" s="65" t="s">
        <v>340</v>
      </c>
      <c r="Y50" s="65"/>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row>
    <row r="51" spans="2:141" customFormat="1" ht="30">
      <c r="B51" s="148"/>
      <c r="C51" s="148" t="s">
        <v>418</v>
      </c>
      <c r="D51" s="149" t="s">
        <v>419</v>
      </c>
      <c r="E51" s="150" t="s">
        <v>420</v>
      </c>
      <c r="F51" s="151" t="s">
        <v>0</v>
      </c>
      <c r="G51" s="153">
        <v>12</v>
      </c>
      <c r="H51" s="153">
        <v>5</v>
      </c>
      <c r="I51" s="153">
        <v>3</v>
      </c>
      <c r="J51" s="153">
        <v>11</v>
      </c>
      <c r="K51" s="153">
        <v>12</v>
      </c>
      <c r="L51" s="154">
        <v>4</v>
      </c>
      <c r="M51" s="154">
        <v>2</v>
      </c>
      <c r="N51" s="154">
        <v>3</v>
      </c>
      <c r="O51" s="204">
        <v>2</v>
      </c>
      <c r="P51" s="204">
        <v>7</v>
      </c>
      <c r="Q51" s="204">
        <v>3</v>
      </c>
      <c r="R51" s="216">
        <v>4</v>
      </c>
      <c r="S51" s="195">
        <v>2.0135000000000001</v>
      </c>
      <c r="T51" s="195">
        <v>1.9897500000000001</v>
      </c>
      <c r="U51" s="195">
        <v>1.9897500000000001</v>
      </c>
      <c r="V51" s="195">
        <v>1.9897500000000001</v>
      </c>
      <c r="W51" s="195">
        <v>1.9897500000000001</v>
      </c>
      <c r="X51" s="65" t="s">
        <v>340</v>
      </c>
      <c r="Y51" s="65"/>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row>
    <row r="52" spans="2:141" customFormat="1" ht="30">
      <c r="B52" s="148"/>
      <c r="C52" s="148"/>
      <c r="D52" s="149" t="s">
        <v>421</v>
      </c>
      <c r="E52" s="150" t="s">
        <v>422</v>
      </c>
      <c r="F52" s="151" t="s">
        <v>0</v>
      </c>
      <c r="G52" s="153">
        <v>35</v>
      </c>
      <c r="H52" s="153">
        <v>85</v>
      </c>
      <c r="I52" s="153">
        <v>71</v>
      </c>
      <c r="J52" s="153">
        <v>44</v>
      </c>
      <c r="K52" s="153">
        <v>52</v>
      </c>
      <c r="L52" s="154">
        <v>5</v>
      </c>
      <c r="M52" s="154">
        <v>4</v>
      </c>
      <c r="N52" s="154">
        <v>5</v>
      </c>
      <c r="O52" s="204">
        <v>10</v>
      </c>
      <c r="P52" s="204">
        <v>19</v>
      </c>
      <c r="Q52" s="204">
        <v>8</v>
      </c>
      <c r="R52" s="216">
        <v>2</v>
      </c>
      <c r="S52" s="195">
        <v>13.377750000000001</v>
      </c>
      <c r="T52" s="195">
        <v>13.26225</v>
      </c>
      <c r="U52" s="195">
        <v>13.26225</v>
      </c>
      <c r="V52" s="195">
        <v>13.26225</v>
      </c>
      <c r="W52" s="195">
        <v>13.26225</v>
      </c>
      <c r="X52" s="65" t="s">
        <v>340</v>
      </c>
      <c r="Y52" s="65"/>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row>
    <row r="53" spans="2:141" customFormat="1" ht="30">
      <c r="B53" s="148"/>
      <c r="C53" s="148"/>
      <c r="D53" s="149" t="s">
        <v>423</v>
      </c>
      <c r="E53" s="150" t="s">
        <v>424</v>
      </c>
      <c r="F53" s="151" t="s">
        <v>0</v>
      </c>
      <c r="G53" s="153">
        <v>66</v>
      </c>
      <c r="H53" s="153">
        <v>108</v>
      </c>
      <c r="I53" s="153">
        <v>57</v>
      </c>
      <c r="J53" s="153">
        <v>55</v>
      </c>
      <c r="K53" s="153">
        <v>67</v>
      </c>
      <c r="L53" s="154">
        <v>10</v>
      </c>
      <c r="M53" s="154">
        <v>22</v>
      </c>
      <c r="N53" s="154">
        <v>31</v>
      </c>
      <c r="O53" s="204">
        <v>19</v>
      </c>
      <c r="P53" s="204">
        <v>11</v>
      </c>
      <c r="Q53" s="204">
        <v>7</v>
      </c>
      <c r="R53" s="216">
        <v>17</v>
      </c>
      <c r="S53" s="195">
        <v>17.733999999999998</v>
      </c>
      <c r="T53" s="195">
        <v>17.537999999999997</v>
      </c>
      <c r="U53" s="195">
        <v>17.537999999999997</v>
      </c>
      <c r="V53" s="195">
        <v>17.537999999999997</v>
      </c>
      <c r="W53" s="195">
        <v>17.537999999999997</v>
      </c>
      <c r="X53" s="65" t="s">
        <v>340</v>
      </c>
      <c r="Y53" s="65"/>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row>
    <row r="54" spans="2:141" customFormat="1" ht="30">
      <c r="B54" s="148"/>
      <c r="C54" s="148"/>
      <c r="D54" s="149" t="s">
        <v>425</v>
      </c>
      <c r="E54" s="150" t="s">
        <v>350</v>
      </c>
      <c r="F54" s="151" t="s">
        <v>0</v>
      </c>
      <c r="G54" s="153">
        <v>22</v>
      </c>
      <c r="H54" s="153">
        <v>28</v>
      </c>
      <c r="I54" s="153">
        <v>26</v>
      </c>
      <c r="J54" s="153">
        <v>20</v>
      </c>
      <c r="K54" s="153">
        <v>28</v>
      </c>
      <c r="L54" s="154">
        <v>2</v>
      </c>
      <c r="M54" s="154">
        <v>4</v>
      </c>
      <c r="N54" s="154">
        <v>6</v>
      </c>
      <c r="O54" s="204">
        <v>11</v>
      </c>
      <c r="P54" s="204">
        <v>11</v>
      </c>
      <c r="Q54" s="204">
        <v>5</v>
      </c>
      <c r="R54" s="216">
        <v>9</v>
      </c>
      <c r="S54" s="195">
        <v>6.00075</v>
      </c>
      <c r="T54" s="195">
        <v>5.9325000000000001</v>
      </c>
      <c r="U54" s="195">
        <v>5.9325000000000001</v>
      </c>
      <c r="V54" s="195">
        <v>5.9325000000000001</v>
      </c>
      <c r="W54" s="195">
        <v>5.9325000000000001</v>
      </c>
      <c r="X54" s="65" t="s">
        <v>340</v>
      </c>
      <c r="Y54" s="65"/>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row>
    <row r="55" spans="2:141" customFormat="1" ht="30">
      <c r="B55" s="148"/>
      <c r="C55" s="148"/>
      <c r="D55" s="149" t="s">
        <v>426</v>
      </c>
      <c r="E55" s="150" t="s">
        <v>427</v>
      </c>
      <c r="F55" s="151" t="s">
        <v>0</v>
      </c>
      <c r="G55" s="153">
        <v>8</v>
      </c>
      <c r="H55" s="153">
        <v>14</v>
      </c>
      <c r="I55" s="153">
        <v>10</v>
      </c>
      <c r="J55" s="153">
        <v>18</v>
      </c>
      <c r="K55" s="153">
        <v>15</v>
      </c>
      <c r="L55" s="154">
        <v>5</v>
      </c>
      <c r="M55" s="154">
        <v>4</v>
      </c>
      <c r="N55" s="154">
        <v>3</v>
      </c>
      <c r="O55" s="204">
        <v>4</v>
      </c>
      <c r="P55" s="204">
        <v>5</v>
      </c>
      <c r="Q55" s="204">
        <v>2</v>
      </c>
      <c r="R55" s="216">
        <v>1</v>
      </c>
      <c r="S55" s="195">
        <v>3.51525</v>
      </c>
      <c r="T55" s="195">
        <v>3.4782500000000001</v>
      </c>
      <c r="U55" s="195">
        <v>3.4782500000000001</v>
      </c>
      <c r="V55" s="195">
        <v>3.4782500000000001</v>
      </c>
      <c r="W55" s="195">
        <v>3.4782500000000001</v>
      </c>
      <c r="X55" s="65" t="s">
        <v>340</v>
      </c>
      <c r="Y55" s="65"/>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row>
    <row r="56" spans="2:141" customFormat="1" ht="30">
      <c r="B56" s="148"/>
      <c r="C56" s="148"/>
      <c r="D56" s="149" t="s">
        <v>428</v>
      </c>
      <c r="E56" s="150" t="s">
        <v>429</v>
      </c>
      <c r="F56" s="151" t="s">
        <v>0</v>
      </c>
      <c r="G56" s="153">
        <v>19</v>
      </c>
      <c r="H56" s="153">
        <v>28</v>
      </c>
      <c r="I56" s="153">
        <v>60</v>
      </c>
      <c r="J56" s="153">
        <v>22</v>
      </c>
      <c r="K56" s="153">
        <v>66</v>
      </c>
      <c r="L56" s="154">
        <v>8</v>
      </c>
      <c r="M56" s="154">
        <v>9</v>
      </c>
      <c r="N56" s="154">
        <v>5</v>
      </c>
      <c r="O56" s="204">
        <v>7</v>
      </c>
      <c r="P56" s="204">
        <v>16</v>
      </c>
      <c r="Q56" s="204">
        <v>7</v>
      </c>
      <c r="R56" s="216">
        <v>12</v>
      </c>
      <c r="S56" s="195">
        <v>9.8800000000000008</v>
      </c>
      <c r="T56" s="195">
        <v>9.7787500000000005</v>
      </c>
      <c r="U56" s="195">
        <v>9.7787500000000005</v>
      </c>
      <c r="V56" s="195">
        <v>9.7787500000000005</v>
      </c>
      <c r="W56" s="195">
        <v>9.7787500000000005</v>
      </c>
      <c r="X56" s="65" t="s">
        <v>340</v>
      </c>
      <c r="Y56" s="65"/>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row>
    <row r="57" spans="2:141" customFormat="1" ht="15.75" customHeight="1">
      <c r="B57" s="148"/>
      <c r="C57" s="148"/>
      <c r="D57" s="149" t="s">
        <v>430</v>
      </c>
      <c r="E57" s="150" t="s">
        <v>431</v>
      </c>
      <c r="F57" s="151" t="s">
        <v>0</v>
      </c>
      <c r="G57" s="153">
        <v>2</v>
      </c>
      <c r="H57" s="153">
        <v>7</v>
      </c>
      <c r="I57" s="153">
        <v>7</v>
      </c>
      <c r="J57" s="153">
        <v>9</v>
      </c>
      <c r="K57" s="153">
        <v>10</v>
      </c>
      <c r="L57" s="154">
        <v>1</v>
      </c>
      <c r="M57" s="154">
        <v>2</v>
      </c>
      <c r="N57" s="154">
        <v>0</v>
      </c>
      <c r="O57" s="204">
        <v>0</v>
      </c>
      <c r="P57" s="204">
        <v>1</v>
      </c>
      <c r="Q57" s="204">
        <v>4</v>
      </c>
      <c r="R57" s="216">
        <v>5</v>
      </c>
      <c r="S57" s="195">
        <v>1.7317500000000001</v>
      </c>
      <c r="T57" s="195">
        <v>1.7130000000000001</v>
      </c>
      <c r="U57" s="195">
        <v>1.7130000000000001</v>
      </c>
      <c r="V57" s="195">
        <v>1.7130000000000001</v>
      </c>
      <c r="W57" s="195">
        <v>1.7130000000000001</v>
      </c>
      <c r="X57" s="65" t="s">
        <v>340</v>
      </c>
      <c r="Y57" s="65"/>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row>
    <row r="58" spans="2:141" customFormat="1" ht="30">
      <c r="B58" s="148"/>
      <c r="C58" s="148"/>
      <c r="D58" s="149" t="s">
        <v>432</v>
      </c>
      <c r="E58" s="150" t="s">
        <v>348</v>
      </c>
      <c r="F58" s="151" t="s">
        <v>0</v>
      </c>
      <c r="G58" s="153">
        <v>4</v>
      </c>
      <c r="H58" s="153">
        <v>13</v>
      </c>
      <c r="I58" s="153">
        <v>20</v>
      </c>
      <c r="J58" s="153">
        <v>29</v>
      </c>
      <c r="K58" s="153">
        <v>32</v>
      </c>
      <c r="L58" s="154">
        <v>10</v>
      </c>
      <c r="M58" s="154">
        <v>3</v>
      </c>
      <c r="N58" s="154">
        <v>4</v>
      </c>
      <c r="O58" s="204">
        <v>11</v>
      </c>
      <c r="P58" s="204">
        <v>9</v>
      </c>
      <c r="Q58" s="204">
        <v>11</v>
      </c>
      <c r="R58" s="216">
        <v>7</v>
      </c>
      <c r="S58" s="195">
        <v>5.8969999999999994</v>
      </c>
      <c r="T58" s="195">
        <v>5.841499999999999</v>
      </c>
      <c r="U58" s="195">
        <v>5.841499999999999</v>
      </c>
      <c r="V58" s="195">
        <v>5.841499999999999</v>
      </c>
      <c r="W58" s="195">
        <v>5.841499999999999</v>
      </c>
      <c r="X58" s="65" t="s">
        <v>340</v>
      </c>
      <c r="Y58" s="65"/>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row>
    <row r="59" spans="2:141" customFormat="1" ht="30">
      <c r="B59" s="148"/>
      <c r="C59" s="148"/>
      <c r="D59" s="149" t="s">
        <v>433</v>
      </c>
      <c r="E59" s="150" t="s">
        <v>434</v>
      </c>
      <c r="F59" s="151" t="s">
        <v>0</v>
      </c>
      <c r="G59" s="153">
        <v>0</v>
      </c>
      <c r="H59" s="153">
        <v>0</v>
      </c>
      <c r="I59" s="153">
        <v>1</v>
      </c>
      <c r="J59" s="153">
        <v>1</v>
      </c>
      <c r="K59" s="153">
        <v>0</v>
      </c>
      <c r="L59" s="154">
        <v>0</v>
      </c>
      <c r="M59" s="154">
        <v>0</v>
      </c>
      <c r="N59" s="154">
        <v>0</v>
      </c>
      <c r="O59" s="204">
        <v>1</v>
      </c>
      <c r="P59" s="204">
        <v>1</v>
      </c>
      <c r="Q59" s="204">
        <v>2</v>
      </c>
      <c r="R59" s="216">
        <v>0</v>
      </c>
      <c r="S59" s="195">
        <v>0.14624999999999999</v>
      </c>
      <c r="T59" s="195">
        <v>0.14524999999999999</v>
      </c>
      <c r="U59" s="195">
        <v>0.14524999999999999</v>
      </c>
      <c r="V59" s="195">
        <v>0.14524999999999999</v>
      </c>
      <c r="W59" s="195">
        <v>0.14524999999999999</v>
      </c>
      <c r="X59" s="65" t="s">
        <v>340</v>
      </c>
      <c r="Y59" s="65"/>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row>
    <row r="60" spans="2:141" customFormat="1" ht="30">
      <c r="B60" s="148"/>
      <c r="C60" s="148"/>
      <c r="D60" s="149" t="s">
        <v>435</v>
      </c>
      <c r="E60" s="150" t="s">
        <v>436</v>
      </c>
      <c r="F60" s="151" t="s">
        <v>0</v>
      </c>
      <c r="G60" s="153">
        <v>4</v>
      </c>
      <c r="H60" s="153">
        <v>0</v>
      </c>
      <c r="I60" s="153">
        <v>0</v>
      </c>
      <c r="J60" s="153">
        <v>1</v>
      </c>
      <c r="K60" s="153">
        <v>2</v>
      </c>
      <c r="L60" s="154">
        <v>0</v>
      </c>
      <c r="M60" s="154">
        <v>0</v>
      </c>
      <c r="N60" s="154">
        <v>5</v>
      </c>
      <c r="O60" s="204">
        <v>0</v>
      </c>
      <c r="P60" s="204">
        <v>0</v>
      </c>
      <c r="Q60" s="204">
        <v>0</v>
      </c>
      <c r="R60" s="216">
        <v>0</v>
      </c>
      <c r="S60" s="195">
        <v>0.39200000000000002</v>
      </c>
      <c r="T60" s="195">
        <v>0.39</v>
      </c>
      <c r="U60" s="195">
        <v>0.39</v>
      </c>
      <c r="V60" s="195">
        <v>0.39</v>
      </c>
      <c r="W60" s="195">
        <v>0.39</v>
      </c>
      <c r="X60" s="65" t="s">
        <v>340</v>
      </c>
      <c r="Y60" s="65"/>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row>
    <row r="61" spans="2:141" customFormat="1" ht="30">
      <c r="B61" s="148"/>
      <c r="C61" s="148"/>
      <c r="D61" s="149" t="s">
        <v>437</v>
      </c>
      <c r="E61" s="150" t="s">
        <v>438</v>
      </c>
      <c r="F61" s="151" t="s">
        <v>0</v>
      </c>
      <c r="G61" s="153">
        <v>2</v>
      </c>
      <c r="H61" s="153">
        <v>3</v>
      </c>
      <c r="I61" s="153">
        <v>1</v>
      </c>
      <c r="J61" s="153">
        <v>2</v>
      </c>
      <c r="K61" s="153">
        <v>1</v>
      </c>
      <c r="L61" s="154">
        <v>0</v>
      </c>
      <c r="M61" s="154">
        <v>0</v>
      </c>
      <c r="N61" s="154">
        <v>1</v>
      </c>
      <c r="O61" s="204">
        <v>0</v>
      </c>
      <c r="P61" s="204">
        <v>0</v>
      </c>
      <c r="Q61" s="204">
        <v>0</v>
      </c>
      <c r="R61" s="216">
        <v>0</v>
      </c>
      <c r="S61" s="195">
        <v>0.38200000000000001</v>
      </c>
      <c r="T61" s="195">
        <v>0.377</v>
      </c>
      <c r="U61" s="195">
        <v>0.377</v>
      </c>
      <c r="V61" s="195">
        <v>0.377</v>
      </c>
      <c r="W61" s="195">
        <v>0.377</v>
      </c>
      <c r="X61" s="65" t="s">
        <v>340</v>
      </c>
      <c r="Y61" s="65"/>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row>
    <row r="62" spans="2:141" customFormat="1" ht="30">
      <c r="B62" s="148"/>
      <c r="C62" s="148"/>
      <c r="D62" s="149" t="s">
        <v>439</v>
      </c>
      <c r="E62" s="150" t="s">
        <v>440</v>
      </c>
      <c r="F62" s="151" t="s">
        <v>1</v>
      </c>
      <c r="G62" s="153">
        <v>0</v>
      </c>
      <c r="H62" s="153">
        <v>0</v>
      </c>
      <c r="I62" s="153">
        <v>0</v>
      </c>
      <c r="J62" s="153">
        <v>0</v>
      </c>
      <c r="K62" s="153">
        <v>0</v>
      </c>
      <c r="L62" s="154">
        <v>0</v>
      </c>
      <c r="M62" s="154">
        <v>0</v>
      </c>
      <c r="N62" s="154">
        <v>0</v>
      </c>
      <c r="O62" s="204">
        <v>0</v>
      </c>
      <c r="P62" s="204">
        <v>0</v>
      </c>
      <c r="Q62" s="204">
        <v>0</v>
      </c>
      <c r="R62" s="216">
        <v>0</v>
      </c>
      <c r="S62" s="195">
        <v>0</v>
      </c>
      <c r="T62" s="195">
        <v>0</v>
      </c>
      <c r="U62" s="195">
        <v>0</v>
      </c>
      <c r="V62" s="195">
        <v>0</v>
      </c>
      <c r="W62" s="195">
        <v>0</v>
      </c>
      <c r="X62" s="65" t="s">
        <v>340</v>
      </c>
      <c r="Y62" s="65"/>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row>
    <row r="63" spans="2:141" customFormat="1" ht="30">
      <c r="B63" s="148"/>
      <c r="C63" s="148"/>
      <c r="D63" s="149" t="s">
        <v>441</v>
      </c>
      <c r="E63" s="150" t="s">
        <v>442</v>
      </c>
      <c r="F63" s="151" t="s">
        <v>0</v>
      </c>
      <c r="G63" s="153">
        <v>55</v>
      </c>
      <c r="H63" s="153">
        <v>57</v>
      </c>
      <c r="I63" s="153">
        <v>40</v>
      </c>
      <c r="J63" s="153">
        <v>54</v>
      </c>
      <c r="K63" s="153">
        <v>66</v>
      </c>
      <c r="L63" s="154">
        <v>24</v>
      </c>
      <c r="M63" s="154">
        <v>9</v>
      </c>
      <c r="N63" s="154">
        <v>17</v>
      </c>
      <c r="O63" s="204">
        <v>15</v>
      </c>
      <c r="P63" s="204">
        <v>24</v>
      </c>
      <c r="Q63" s="204">
        <v>17</v>
      </c>
      <c r="R63" s="216">
        <v>15</v>
      </c>
      <c r="S63" s="195">
        <v>13.21875</v>
      </c>
      <c r="T63" s="195">
        <v>12.997999999999999</v>
      </c>
      <c r="U63" s="195">
        <v>12.997999999999999</v>
      </c>
      <c r="V63" s="195">
        <v>12.997999999999999</v>
      </c>
      <c r="W63" s="195">
        <v>12.997999999999999</v>
      </c>
      <c r="X63" s="65" t="s">
        <v>340</v>
      </c>
      <c r="Y63" s="65"/>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row>
    <row r="64" spans="2:141" customFormat="1" ht="30">
      <c r="B64" s="148"/>
      <c r="C64" s="148"/>
      <c r="D64" s="149" t="s">
        <v>443</v>
      </c>
      <c r="E64" s="150" t="s">
        <v>444</v>
      </c>
      <c r="F64" s="151" t="s">
        <v>0</v>
      </c>
      <c r="G64" s="153">
        <v>72</v>
      </c>
      <c r="H64" s="153">
        <v>52</v>
      </c>
      <c r="I64" s="153">
        <v>38</v>
      </c>
      <c r="J64" s="153">
        <v>62</v>
      </c>
      <c r="K64" s="153">
        <v>46</v>
      </c>
      <c r="L64" s="154">
        <v>14</v>
      </c>
      <c r="M64" s="154">
        <v>11</v>
      </c>
      <c r="N64" s="154">
        <v>23</v>
      </c>
      <c r="O64" s="204">
        <v>7</v>
      </c>
      <c r="P64" s="204">
        <v>15</v>
      </c>
      <c r="Q64" s="204">
        <v>3</v>
      </c>
      <c r="R64" s="216">
        <v>24</v>
      </c>
      <c r="S64" s="195">
        <v>12.108750000000001</v>
      </c>
      <c r="T64" s="195">
        <v>11.960750000000001</v>
      </c>
      <c r="U64" s="195">
        <v>11.960750000000001</v>
      </c>
      <c r="V64" s="195">
        <v>11.960750000000001</v>
      </c>
      <c r="W64" s="195">
        <v>11.960750000000001</v>
      </c>
      <c r="X64" s="65" t="s">
        <v>340</v>
      </c>
      <c r="Y64" s="65"/>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row>
    <row r="65" spans="1:141" customFormat="1">
      <c r="B65" s="148"/>
      <c r="C65" s="148"/>
      <c r="D65" s="149" t="s">
        <v>445</v>
      </c>
      <c r="E65" s="150" t="s">
        <v>353</v>
      </c>
      <c r="F65" s="151" t="s">
        <v>0</v>
      </c>
      <c r="G65" s="153">
        <v>5</v>
      </c>
      <c r="H65" s="153">
        <v>22</v>
      </c>
      <c r="I65" s="153">
        <v>15</v>
      </c>
      <c r="J65" s="153">
        <v>24</v>
      </c>
      <c r="K65" s="153">
        <v>29</v>
      </c>
      <c r="L65" s="154">
        <v>6</v>
      </c>
      <c r="M65" s="154">
        <v>2</v>
      </c>
      <c r="N65" s="154">
        <v>1</v>
      </c>
      <c r="O65" s="204">
        <v>6</v>
      </c>
      <c r="P65" s="204">
        <v>1</v>
      </c>
      <c r="Q65" s="204">
        <v>0</v>
      </c>
      <c r="R65" s="216">
        <v>40</v>
      </c>
      <c r="S65" s="195">
        <v>5.1115000000000004</v>
      </c>
      <c r="T65" s="195">
        <v>5.0735000000000001</v>
      </c>
      <c r="U65" s="195">
        <v>5.0735000000000001</v>
      </c>
      <c r="V65" s="195">
        <v>5.0735000000000001</v>
      </c>
      <c r="W65" s="195">
        <v>5.0735000000000001</v>
      </c>
      <c r="X65" s="65" t="s">
        <v>340</v>
      </c>
      <c r="Y65" s="65"/>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row>
    <row r="66" spans="1:141" customFormat="1" ht="30">
      <c r="B66" s="148"/>
      <c r="C66" s="148" t="s">
        <v>446</v>
      </c>
      <c r="D66" s="149" t="s">
        <v>447</v>
      </c>
      <c r="E66" s="150" t="s">
        <v>355</v>
      </c>
      <c r="F66" s="151" t="s">
        <v>0</v>
      </c>
      <c r="G66" s="153">
        <v>3</v>
      </c>
      <c r="H66" s="153">
        <v>6</v>
      </c>
      <c r="I66" s="153">
        <v>8</v>
      </c>
      <c r="J66" s="153">
        <v>2</v>
      </c>
      <c r="K66" s="153">
        <v>4</v>
      </c>
      <c r="L66" s="154">
        <v>1</v>
      </c>
      <c r="M66" s="154">
        <v>0</v>
      </c>
      <c r="N66" s="154">
        <v>0</v>
      </c>
      <c r="O66" s="204">
        <v>1</v>
      </c>
      <c r="P66" s="204">
        <v>13</v>
      </c>
      <c r="Q66" s="204">
        <v>0</v>
      </c>
      <c r="R66" s="216">
        <v>0</v>
      </c>
      <c r="S66" s="195">
        <v>1.08575</v>
      </c>
      <c r="T66" s="195">
        <v>1.07325</v>
      </c>
      <c r="U66" s="195">
        <v>1.07325</v>
      </c>
      <c r="V66" s="195">
        <v>1.07325</v>
      </c>
      <c r="W66" s="195">
        <v>1.07325</v>
      </c>
      <c r="X66" s="65" t="s">
        <v>340</v>
      </c>
      <c r="Y66" s="65"/>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row>
    <row r="67" spans="1:141" customFormat="1" ht="30">
      <c r="B67" s="148"/>
      <c r="C67" s="148" t="s">
        <v>448</v>
      </c>
      <c r="D67" s="149" t="s">
        <v>449</v>
      </c>
      <c r="E67" s="150" t="s">
        <v>357</v>
      </c>
      <c r="F67" s="151" t="s">
        <v>0</v>
      </c>
      <c r="G67" s="153">
        <v>1</v>
      </c>
      <c r="H67" s="153">
        <v>0</v>
      </c>
      <c r="I67" s="153">
        <v>0</v>
      </c>
      <c r="J67" s="153">
        <v>0</v>
      </c>
      <c r="K67" s="153">
        <v>2</v>
      </c>
      <c r="L67" s="154">
        <v>0</v>
      </c>
      <c r="M67" s="154">
        <v>0</v>
      </c>
      <c r="N67" s="154">
        <v>0</v>
      </c>
      <c r="O67" s="204">
        <v>0</v>
      </c>
      <c r="P67" s="204">
        <v>2</v>
      </c>
      <c r="Q67" s="204">
        <v>0</v>
      </c>
      <c r="R67" s="216">
        <v>2</v>
      </c>
      <c r="S67" s="195">
        <v>9.9500000000000005E-2</v>
      </c>
      <c r="T67" s="195">
        <v>9.8750000000000004E-2</v>
      </c>
      <c r="U67" s="195">
        <v>9.8750000000000004E-2</v>
      </c>
      <c r="V67" s="195">
        <v>9.8750000000000004E-2</v>
      </c>
      <c r="W67" s="195">
        <v>9.8750000000000004E-2</v>
      </c>
      <c r="X67" s="65" t="s">
        <v>340</v>
      </c>
      <c r="Y67" s="65"/>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row>
    <row r="68" spans="1:141" customFormat="1">
      <c r="B68" s="148"/>
      <c r="C68" s="148" t="s">
        <v>450</v>
      </c>
      <c r="D68" s="149" t="s">
        <v>451</v>
      </c>
      <c r="E68" s="150" t="s">
        <v>359</v>
      </c>
      <c r="F68" s="151" t="s">
        <v>0</v>
      </c>
      <c r="G68" s="153">
        <v>6</v>
      </c>
      <c r="H68" s="153">
        <v>10</v>
      </c>
      <c r="I68" s="153">
        <v>5</v>
      </c>
      <c r="J68" s="153">
        <v>9</v>
      </c>
      <c r="K68" s="153">
        <v>11</v>
      </c>
      <c r="L68" s="154">
        <v>2</v>
      </c>
      <c r="M68" s="154">
        <v>8</v>
      </c>
      <c r="N68" s="154">
        <v>9</v>
      </c>
      <c r="O68" s="204">
        <v>12</v>
      </c>
      <c r="P68" s="204">
        <v>4</v>
      </c>
      <c r="Q68" s="204">
        <v>4</v>
      </c>
      <c r="R68" s="216">
        <v>4</v>
      </c>
      <c r="S68" s="195">
        <v>3.3</v>
      </c>
      <c r="T68" s="195">
        <v>3.3</v>
      </c>
      <c r="U68" s="195">
        <v>3.3</v>
      </c>
      <c r="V68" s="195">
        <v>3.3</v>
      </c>
      <c r="W68" s="195">
        <v>3.3</v>
      </c>
      <c r="X68" s="65" t="s">
        <v>340</v>
      </c>
      <c r="Y68" s="65"/>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row>
    <row r="69" spans="1:141" customFormat="1" ht="30">
      <c r="B69" s="148"/>
      <c r="C69" s="148" t="s">
        <v>452</v>
      </c>
      <c r="D69" s="149" t="s">
        <v>453</v>
      </c>
      <c r="E69" s="150" t="s">
        <v>361</v>
      </c>
      <c r="F69" s="151" t="s">
        <v>0</v>
      </c>
      <c r="G69" s="153">
        <v>2</v>
      </c>
      <c r="H69" s="153">
        <v>2</v>
      </c>
      <c r="I69" s="153">
        <v>1</v>
      </c>
      <c r="J69" s="153">
        <v>1</v>
      </c>
      <c r="K69" s="153">
        <v>1</v>
      </c>
      <c r="L69" s="154">
        <v>1</v>
      </c>
      <c r="M69" s="154">
        <v>4</v>
      </c>
      <c r="N69" s="154">
        <v>1</v>
      </c>
      <c r="O69" s="204">
        <v>0</v>
      </c>
      <c r="P69" s="204">
        <v>2</v>
      </c>
      <c r="Q69" s="204">
        <v>5</v>
      </c>
      <c r="R69" s="216">
        <v>1</v>
      </c>
      <c r="S69" s="195">
        <v>0.54925000000000002</v>
      </c>
      <c r="T69" s="195">
        <v>0.54875000000000007</v>
      </c>
      <c r="U69" s="195">
        <v>0.54875000000000007</v>
      </c>
      <c r="V69" s="195">
        <v>0.54875000000000007</v>
      </c>
      <c r="W69" s="195">
        <v>0.54875000000000007</v>
      </c>
      <c r="X69" s="65" t="s">
        <v>340</v>
      </c>
      <c r="Y69" s="65"/>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row>
    <row r="70" spans="1:141" customFormat="1">
      <c r="B70" s="148"/>
      <c r="C70" s="148" t="s">
        <v>454</v>
      </c>
      <c r="D70" s="149" t="s">
        <v>455</v>
      </c>
      <c r="E70" s="150" t="s">
        <v>363</v>
      </c>
      <c r="F70" s="151" t="s">
        <v>1</v>
      </c>
      <c r="G70" s="153">
        <v>1</v>
      </c>
      <c r="H70" s="153">
        <v>0</v>
      </c>
      <c r="I70" s="153">
        <v>0</v>
      </c>
      <c r="J70" s="153">
        <v>1</v>
      </c>
      <c r="K70" s="153">
        <v>0</v>
      </c>
      <c r="L70" s="154">
        <v>0</v>
      </c>
      <c r="M70" s="154">
        <v>0</v>
      </c>
      <c r="N70" s="154">
        <v>2</v>
      </c>
      <c r="O70" s="204">
        <v>0</v>
      </c>
      <c r="P70" s="204">
        <v>0</v>
      </c>
      <c r="Q70" s="204">
        <v>0</v>
      </c>
      <c r="R70" s="216">
        <v>0</v>
      </c>
      <c r="S70" s="195">
        <v>0.14949999999999999</v>
      </c>
      <c r="T70" s="195">
        <v>0.14899999999999999</v>
      </c>
      <c r="U70" s="195">
        <v>0.14899999999999999</v>
      </c>
      <c r="V70" s="195">
        <v>0.14899999999999999</v>
      </c>
      <c r="W70" s="195">
        <v>0.14899999999999999</v>
      </c>
      <c r="X70" s="65" t="s">
        <v>340</v>
      </c>
      <c r="Y70" s="65"/>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row>
    <row r="71" spans="1:141" customFormat="1">
      <c r="B71" s="148"/>
      <c r="C71" s="148" t="s">
        <v>456</v>
      </c>
      <c r="D71" s="149" t="s">
        <v>457</v>
      </c>
      <c r="E71" s="150" t="s">
        <v>365</v>
      </c>
      <c r="F71" s="151" t="s">
        <v>0</v>
      </c>
      <c r="G71" s="153">
        <v>370</v>
      </c>
      <c r="H71" s="153">
        <v>401</v>
      </c>
      <c r="I71" s="153">
        <v>349</v>
      </c>
      <c r="J71" s="153">
        <v>284</v>
      </c>
      <c r="K71" s="153">
        <v>288</v>
      </c>
      <c r="L71" s="154">
        <v>40</v>
      </c>
      <c r="M71" s="154">
        <v>52</v>
      </c>
      <c r="N71" s="154">
        <v>126</v>
      </c>
      <c r="O71" s="204">
        <v>64</v>
      </c>
      <c r="P71" s="204">
        <v>86</v>
      </c>
      <c r="Q71" s="204">
        <v>52</v>
      </c>
      <c r="R71" s="216">
        <v>60</v>
      </c>
      <c r="S71" s="195">
        <v>79.153750000000002</v>
      </c>
      <c r="T71" s="195">
        <v>78.219000000000008</v>
      </c>
      <c r="U71" s="195">
        <v>78.219000000000008</v>
      </c>
      <c r="V71" s="195">
        <v>78.219000000000008</v>
      </c>
      <c r="W71" s="195">
        <v>78.219000000000008</v>
      </c>
      <c r="X71" s="65" t="s">
        <v>340</v>
      </c>
      <c r="Y71" s="65"/>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row>
    <row r="72" spans="1:141" s="37" customFormat="1" ht="30">
      <c r="A72" s="37" t="s">
        <v>336</v>
      </c>
      <c r="B72" s="200" t="s">
        <v>458</v>
      </c>
      <c r="C72" s="200" t="s">
        <v>459</v>
      </c>
      <c r="D72" s="201" t="s">
        <v>460</v>
      </c>
      <c r="E72" s="202" t="s">
        <v>368</v>
      </c>
      <c r="F72" s="203" t="s">
        <v>0</v>
      </c>
      <c r="G72" s="197">
        <v>1</v>
      </c>
      <c r="H72" s="197">
        <v>1</v>
      </c>
      <c r="I72" s="197">
        <v>0</v>
      </c>
      <c r="J72" s="197">
        <v>1</v>
      </c>
      <c r="K72" s="197">
        <v>0</v>
      </c>
      <c r="L72" s="204">
        <v>0</v>
      </c>
      <c r="M72" s="204">
        <v>0</v>
      </c>
      <c r="N72" s="204">
        <v>0</v>
      </c>
      <c r="O72" s="204">
        <v>0</v>
      </c>
      <c r="P72" s="204">
        <v>0</v>
      </c>
      <c r="Q72" s="204">
        <v>0</v>
      </c>
      <c r="R72" s="195">
        <v>0</v>
      </c>
      <c r="S72" s="195">
        <v>9.35E-2</v>
      </c>
      <c r="T72" s="195">
        <v>9.2749999999999999E-2</v>
      </c>
      <c r="U72" s="195">
        <v>9.2749999999999999E-2</v>
      </c>
      <c r="V72" s="195">
        <v>9.2749999999999999E-2</v>
      </c>
      <c r="W72" s="195">
        <v>9.2749999999999999E-2</v>
      </c>
      <c r="X72" s="205" t="s">
        <v>340</v>
      </c>
      <c r="Y72" s="205"/>
      <c r="Z72" s="206"/>
      <c r="AA72" s="206"/>
      <c r="AB72" s="206"/>
      <c r="AC72" s="206"/>
      <c r="AD72" s="206"/>
      <c r="AE72" s="206"/>
      <c r="AF72" s="206"/>
      <c r="AG72" s="206"/>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c r="BK72" s="206"/>
      <c r="BL72" s="206"/>
      <c r="BM72" s="206"/>
      <c r="BN72" s="206"/>
      <c r="BO72" s="206"/>
      <c r="BP72" s="206"/>
      <c r="BQ72" s="206"/>
      <c r="BR72" s="206"/>
      <c r="BS72" s="206"/>
      <c r="BT72" s="206"/>
      <c r="BU72" s="206"/>
      <c r="BV72" s="206"/>
      <c r="BW72" s="206"/>
      <c r="BX72" s="206"/>
      <c r="BY72" s="206"/>
      <c r="BZ72" s="206"/>
      <c r="CA72" s="206"/>
      <c r="CB72" s="206"/>
      <c r="CC72" s="206"/>
      <c r="CD72" s="206"/>
      <c r="CE72" s="206"/>
      <c r="CF72" s="206"/>
      <c r="CG72" s="206"/>
      <c r="CH72" s="206"/>
      <c r="CI72" s="206"/>
      <c r="CJ72" s="206"/>
      <c r="CK72" s="206"/>
      <c r="CL72" s="206"/>
      <c r="CM72" s="206"/>
      <c r="CN72" s="206"/>
      <c r="CO72" s="206"/>
      <c r="CP72" s="206"/>
      <c r="CQ72" s="206"/>
      <c r="CR72" s="206"/>
      <c r="CS72" s="206"/>
      <c r="CT72" s="206"/>
      <c r="CU72" s="206"/>
      <c r="CV72" s="206"/>
      <c r="CW72" s="206"/>
      <c r="CX72" s="206"/>
      <c r="CY72" s="206"/>
      <c r="CZ72" s="206"/>
      <c r="DA72" s="206"/>
      <c r="DB72" s="206"/>
      <c r="DC72" s="206"/>
      <c r="DD72" s="206"/>
      <c r="DE72" s="206"/>
      <c r="DF72" s="206"/>
      <c r="DG72" s="206"/>
      <c r="DH72" s="206"/>
      <c r="DI72" s="206"/>
      <c r="DJ72" s="206"/>
      <c r="DK72" s="206"/>
      <c r="DL72" s="206"/>
      <c r="DM72" s="206"/>
      <c r="DN72" s="206"/>
      <c r="DO72" s="206"/>
      <c r="DP72" s="206"/>
      <c r="DQ72" s="206"/>
      <c r="DR72" s="206"/>
      <c r="DS72" s="206"/>
      <c r="DT72" s="206"/>
      <c r="DU72" s="206"/>
      <c r="DV72" s="206"/>
      <c r="DW72" s="206"/>
      <c r="DX72" s="206"/>
      <c r="DY72" s="206"/>
      <c r="DZ72" s="206"/>
      <c r="EA72" s="206"/>
      <c r="EB72" s="206"/>
      <c r="EC72" s="206"/>
      <c r="ED72" s="206"/>
      <c r="EE72" s="206"/>
      <c r="EF72" s="206"/>
      <c r="EG72" s="206"/>
      <c r="EH72" s="206"/>
      <c r="EI72" s="206"/>
      <c r="EJ72" s="206"/>
      <c r="EK72" s="206"/>
    </row>
    <row r="73" spans="1:141" s="37" customFormat="1">
      <c r="B73" s="200"/>
      <c r="C73" s="200"/>
      <c r="D73" s="201" t="s">
        <v>461</v>
      </c>
      <c r="E73" s="202" t="s">
        <v>370</v>
      </c>
      <c r="F73" s="203" t="s">
        <v>0</v>
      </c>
      <c r="G73" s="197">
        <v>9</v>
      </c>
      <c r="H73" s="197">
        <v>5</v>
      </c>
      <c r="I73" s="197">
        <v>4</v>
      </c>
      <c r="J73" s="197">
        <v>2</v>
      </c>
      <c r="K73" s="197">
        <v>5</v>
      </c>
      <c r="L73" s="204">
        <v>2</v>
      </c>
      <c r="M73" s="204">
        <v>2</v>
      </c>
      <c r="N73" s="204">
        <v>0</v>
      </c>
      <c r="O73" s="204">
        <v>0</v>
      </c>
      <c r="P73" s="204">
        <v>1</v>
      </c>
      <c r="Q73" s="204">
        <v>2</v>
      </c>
      <c r="R73" s="195">
        <v>0</v>
      </c>
      <c r="S73" s="195">
        <v>0.94650000000000001</v>
      </c>
      <c r="T73" s="195">
        <v>0.9395</v>
      </c>
      <c r="U73" s="195">
        <v>0.9395</v>
      </c>
      <c r="V73" s="195">
        <v>0.9395</v>
      </c>
      <c r="W73" s="195">
        <v>0.9395</v>
      </c>
      <c r="X73" s="205" t="s">
        <v>340</v>
      </c>
      <c r="Y73" s="205"/>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6"/>
      <c r="BD73" s="206"/>
      <c r="BE73" s="206"/>
      <c r="BF73" s="206"/>
      <c r="BG73" s="206"/>
      <c r="BH73" s="206"/>
      <c r="BI73" s="206"/>
      <c r="BJ73" s="206"/>
      <c r="BK73" s="206"/>
      <c r="BL73" s="206"/>
      <c r="BM73" s="206"/>
      <c r="BN73" s="206"/>
      <c r="BO73" s="206"/>
      <c r="BP73" s="206"/>
      <c r="BQ73" s="206"/>
      <c r="BR73" s="206"/>
      <c r="BS73" s="206"/>
      <c r="BT73" s="206"/>
      <c r="BU73" s="206"/>
      <c r="BV73" s="206"/>
      <c r="BW73" s="206"/>
      <c r="BX73" s="206"/>
      <c r="BY73" s="206"/>
      <c r="BZ73" s="206"/>
      <c r="CA73" s="206"/>
      <c r="CB73" s="206"/>
      <c r="CC73" s="206"/>
      <c r="CD73" s="206"/>
      <c r="CE73" s="206"/>
      <c r="CF73" s="206"/>
      <c r="CG73" s="206"/>
      <c r="CH73" s="206"/>
      <c r="CI73" s="206"/>
      <c r="CJ73" s="206"/>
      <c r="CK73" s="206"/>
      <c r="CL73" s="206"/>
      <c r="CM73" s="206"/>
      <c r="CN73" s="206"/>
      <c r="CO73" s="206"/>
      <c r="CP73" s="206"/>
      <c r="CQ73" s="206"/>
      <c r="CR73" s="206"/>
      <c r="CS73" s="206"/>
      <c r="CT73" s="206"/>
      <c r="CU73" s="206"/>
      <c r="CV73" s="206"/>
      <c r="CW73" s="206"/>
      <c r="CX73" s="206"/>
      <c r="CY73" s="206"/>
      <c r="CZ73" s="206"/>
      <c r="DA73" s="206"/>
      <c r="DB73" s="206"/>
      <c r="DC73" s="206"/>
      <c r="DD73" s="206"/>
      <c r="DE73" s="206"/>
      <c r="DF73" s="206"/>
      <c r="DG73" s="206"/>
      <c r="DH73" s="206"/>
      <c r="DI73" s="206"/>
      <c r="DJ73" s="206"/>
      <c r="DK73" s="206"/>
      <c r="DL73" s="206"/>
      <c r="DM73" s="206"/>
      <c r="DN73" s="206"/>
      <c r="DO73" s="206"/>
      <c r="DP73" s="206"/>
      <c r="DQ73" s="206"/>
      <c r="DR73" s="206"/>
      <c r="DS73" s="206"/>
      <c r="DT73" s="206"/>
      <c r="DU73" s="206"/>
      <c r="DV73" s="206"/>
      <c r="DW73" s="206"/>
      <c r="DX73" s="206"/>
      <c r="DY73" s="206"/>
      <c r="DZ73" s="206"/>
      <c r="EA73" s="206"/>
      <c r="EB73" s="206"/>
      <c r="EC73" s="206"/>
      <c r="ED73" s="206"/>
      <c r="EE73" s="206"/>
      <c r="EF73" s="206"/>
      <c r="EG73" s="206"/>
      <c r="EH73" s="206"/>
      <c r="EI73" s="206"/>
      <c r="EJ73" s="206"/>
      <c r="EK73" s="206"/>
    </row>
    <row r="74" spans="1:141" s="37" customFormat="1">
      <c r="B74" s="200"/>
      <c r="C74" s="200"/>
      <c r="D74" s="201" t="s">
        <v>462</v>
      </c>
      <c r="E74" s="202" t="s">
        <v>372</v>
      </c>
      <c r="F74" s="203" t="s">
        <v>0</v>
      </c>
      <c r="G74" s="197">
        <v>17</v>
      </c>
      <c r="H74" s="197">
        <v>24</v>
      </c>
      <c r="I74" s="197">
        <v>22</v>
      </c>
      <c r="J74" s="197">
        <v>25</v>
      </c>
      <c r="K74" s="197">
        <v>16</v>
      </c>
      <c r="L74" s="204">
        <v>6</v>
      </c>
      <c r="M74" s="204">
        <v>8</v>
      </c>
      <c r="N74" s="204">
        <v>2</v>
      </c>
      <c r="O74" s="204">
        <v>5</v>
      </c>
      <c r="P74" s="204">
        <v>7</v>
      </c>
      <c r="Q74" s="204">
        <v>8</v>
      </c>
      <c r="R74" s="195">
        <v>2</v>
      </c>
      <c r="S74" s="195">
        <v>5.173</v>
      </c>
      <c r="T74" s="195">
        <v>5.1429999999999998</v>
      </c>
      <c r="U74" s="195">
        <v>5.1429999999999998</v>
      </c>
      <c r="V74" s="195">
        <v>5.1429999999999998</v>
      </c>
      <c r="W74" s="195">
        <v>5.1429999999999998</v>
      </c>
      <c r="X74" s="205" t="s">
        <v>340</v>
      </c>
      <c r="Y74" s="205"/>
      <c r="Z74" s="206"/>
      <c r="AA74" s="206"/>
      <c r="AB74" s="206"/>
      <c r="AC74" s="206"/>
      <c r="AD74" s="206"/>
      <c r="AE74" s="206"/>
      <c r="AF74" s="206"/>
      <c r="AG74" s="206"/>
      <c r="AH74" s="206"/>
      <c r="AI74" s="206"/>
      <c r="AJ74" s="206"/>
      <c r="AK74" s="206"/>
      <c r="AL74" s="206"/>
      <c r="AM74" s="206"/>
      <c r="AN74" s="206"/>
      <c r="AO74" s="206"/>
      <c r="AP74" s="206"/>
      <c r="AQ74" s="206"/>
      <c r="AR74" s="206"/>
      <c r="AS74" s="206"/>
      <c r="AT74" s="206"/>
      <c r="AU74" s="206"/>
      <c r="AV74" s="206"/>
      <c r="AW74" s="206"/>
      <c r="AX74" s="206"/>
      <c r="AY74" s="206"/>
      <c r="AZ74" s="206"/>
      <c r="BA74" s="206"/>
      <c r="BB74" s="206"/>
      <c r="BC74" s="206"/>
      <c r="BD74" s="206"/>
      <c r="BE74" s="206"/>
      <c r="BF74" s="206"/>
      <c r="BG74" s="206"/>
      <c r="BH74" s="206"/>
      <c r="BI74" s="206"/>
      <c r="BJ74" s="206"/>
      <c r="BK74" s="206"/>
      <c r="BL74" s="206"/>
      <c r="BM74" s="206"/>
      <c r="BN74" s="206"/>
      <c r="BO74" s="206"/>
      <c r="BP74" s="206"/>
      <c r="BQ74" s="206"/>
      <c r="BR74" s="206"/>
      <c r="BS74" s="206"/>
      <c r="BT74" s="206"/>
      <c r="BU74" s="206"/>
      <c r="BV74" s="206"/>
      <c r="BW74" s="206"/>
      <c r="BX74" s="206"/>
      <c r="BY74" s="206"/>
      <c r="BZ74" s="206"/>
      <c r="CA74" s="206"/>
      <c r="CB74" s="206"/>
      <c r="CC74" s="206"/>
      <c r="CD74" s="206"/>
      <c r="CE74" s="206"/>
      <c r="CF74" s="206"/>
      <c r="CG74" s="206"/>
      <c r="CH74" s="206"/>
      <c r="CI74" s="206"/>
      <c r="CJ74" s="206"/>
      <c r="CK74" s="206"/>
      <c r="CL74" s="206"/>
      <c r="CM74" s="206"/>
      <c r="CN74" s="206"/>
      <c r="CO74" s="206"/>
      <c r="CP74" s="206"/>
      <c r="CQ74" s="206"/>
      <c r="CR74" s="206"/>
      <c r="CS74" s="206"/>
      <c r="CT74" s="206"/>
      <c r="CU74" s="206"/>
      <c r="CV74" s="206"/>
      <c r="CW74" s="206"/>
      <c r="CX74" s="206"/>
      <c r="CY74" s="206"/>
      <c r="CZ74" s="206"/>
      <c r="DA74" s="206"/>
      <c r="DB74" s="206"/>
      <c r="DC74" s="206"/>
      <c r="DD74" s="206"/>
      <c r="DE74" s="206"/>
      <c r="DF74" s="206"/>
      <c r="DG74" s="206"/>
      <c r="DH74" s="206"/>
      <c r="DI74" s="206"/>
      <c r="DJ74" s="206"/>
      <c r="DK74" s="206"/>
      <c r="DL74" s="206"/>
      <c r="DM74" s="206"/>
      <c r="DN74" s="206"/>
      <c r="DO74" s="206"/>
      <c r="DP74" s="206"/>
      <c r="DQ74" s="206"/>
      <c r="DR74" s="206"/>
      <c r="DS74" s="206"/>
      <c r="DT74" s="206"/>
      <c r="DU74" s="206"/>
      <c r="DV74" s="206"/>
      <c r="DW74" s="206"/>
      <c r="DX74" s="206"/>
      <c r="DY74" s="206"/>
      <c r="DZ74" s="206"/>
      <c r="EA74" s="206"/>
      <c r="EB74" s="206"/>
      <c r="EC74" s="206"/>
      <c r="ED74" s="206"/>
      <c r="EE74" s="206"/>
      <c r="EF74" s="206"/>
      <c r="EG74" s="206"/>
      <c r="EH74" s="206"/>
      <c r="EI74" s="206"/>
      <c r="EJ74" s="206"/>
      <c r="EK74" s="206"/>
    </row>
    <row r="75" spans="1:141" s="37" customFormat="1">
      <c r="B75" s="200"/>
      <c r="C75" s="200"/>
      <c r="D75" s="201" t="s">
        <v>463</v>
      </c>
      <c r="E75" s="202" t="s">
        <v>374</v>
      </c>
      <c r="F75" s="203" t="s">
        <v>0</v>
      </c>
      <c r="G75" s="197">
        <v>1</v>
      </c>
      <c r="H75" s="197">
        <v>2</v>
      </c>
      <c r="I75" s="197">
        <v>0</v>
      </c>
      <c r="J75" s="197">
        <v>3</v>
      </c>
      <c r="K75" s="197">
        <v>1</v>
      </c>
      <c r="L75" s="204">
        <v>1</v>
      </c>
      <c r="M75" s="204">
        <v>0</v>
      </c>
      <c r="N75" s="204">
        <v>0</v>
      </c>
      <c r="O75" s="204">
        <v>0</v>
      </c>
      <c r="P75" s="204">
        <v>0</v>
      </c>
      <c r="Q75" s="204">
        <v>3</v>
      </c>
      <c r="R75" s="195">
        <v>0</v>
      </c>
      <c r="S75" s="195">
        <v>0.35</v>
      </c>
      <c r="T75" s="195">
        <v>0.35</v>
      </c>
      <c r="U75" s="195">
        <v>0.35</v>
      </c>
      <c r="V75" s="195">
        <v>0.35</v>
      </c>
      <c r="W75" s="195">
        <v>0.35</v>
      </c>
      <c r="X75" s="205" t="s">
        <v>340</v>
      </c>
      <c r="Y75" s="205"/>
      <c r="Z75" s="206"/>
      <c r="AA75" s="206"/>
      <c r="AB75" s="206"/>
      <c r="AC75" s="206"/>
      <c r="AD75" s="206"/>
      <c r="AE75" s="206"/>
      <c r="AF75" s="206"/>
      <c r="AG75" s="206"/>
      <c r="AH75" s="206"/>
      <c r="AI75" s="206"/>
      <c r="AJ75" s="206"/>
      <c r="AK75" s="206"/>
      <c r="AL75" s="206"/>
      <c r="AM75" s="206"/>
      <c r="AN75" s="206"/>
      <c r="AO75" s="206"/>
      <c r="AP75" s="206"/>
      <c r="AQ75" s="206"/>
      <c r="AR75" s="206"/>
      <c r="AS75" s="206"/>
      <c r="AT75" s="206"/>
      <c r="AU75" s="206"/>
      <c r="AV75" s="206"/>
      <c r="AW75" s="206"/>
      <c r="AX75" s="206"/>
      <c r="AY75" s="206"/>
      <c r="AZ75" s="206"/>
      <c r="BA75" s="206"/>
      <c r="BB75" s="206"/>
      <c r="BC75" s="206"/>
      <c r="BD75" s="206"/>
      <c r="BE75" s="206"/>
      <c r="BF75" s="206"/>
      <c r="BG75" s="206"/>
      <c r="BH75" s="206"/>
      <c r="BI75" s="206"/>
      <c r="BJ75" s="206"/>
      <c r="BK75" s="206"/>
      <c r="BL75" s="206"/>
      <c r="BM75" s="206"/>
      <c r="BN75" s="206"/>
      <c r="BO75" s="206"/>
      <c r="BP75" s="206"/>
      <c r="BQ75" s="206"/>
      <c r="BR75" s="206"/>
      <c r="BS75" s="206"/>
      <c r="BT75" s="206"/>
      <c r="BU75" s="206"/>
      <c r="BV75" s="206"/>
      <c r="BW75" s="206"/>
      <c r="BX75" s="206"/>
      <c r="BY75" s="206"/>
      <c r="BZ75" s="206"/>
      <c r="CA75" s="206"/>
      <c r="CB75" s="206"/>
      <c r="CC75" s="206"/>
      <c r="CD75" s="206"/>
      <c r="CE75" s="206"/>
      <c r="CF75" s="206"/>
      <c r="CG75" s="206"/>
      <c r="CH75" s="206"/>
      <c r="CI75" s="206"/>
      <c r="CJ75" s="206"/>
      <c r="CK75" s="206"/>
      <c r="CL75" s="206"/>
      <c r="CM75" s="206"/>
      <c r="CN75" s="206"/>
      <c r="CO75" s="206"/>
      <c r="CP75" s="206"/>
      <c r="CQ75" s="206"/>
      <c r="CR75" s="206"/>
      <c r="CS75" s="206"/>
      <c r="CT75" s="206"/>
      <c r="CU75" s="206"/>
      <c r="CV75" s="206"/>
      <c r="CW75" s="206"/>
      <c r="CX75" s="206"/>
      <c r="CY75" s="206"/>
      <c r="CZ75" s="206"/>
      <c r="DA75" s="206"/>
      <c r="DB75" s="206"/>
      <c r="DC75" s="206"/>
      <c r="DD75" s="206"/>
      <c r="DE75" s="206"/>
      <c r="DF75" s="206"/>
      <c r="DG75" s="206"/>
      <c r="DH75" s="206"/>
      <c r="DI75" s="206"/>
      <c r="DJ75" s="206"/>
      <c r="DK75" s="206"/>
      <c r="DL75" s="206"/>
      <c r="DM75" s="206"/>
      <c r="DN75" s="206"/>
      <c r="DO75" s="206"/>
      <c r="DP75" s="206"/>
      <c r="DQ75" s="206"/>
      <c r="DR75" s="206"/>
      <c r="DS75" s="206"/>
      <c r="DT75" s="206"/>
      <c r="DU75" s="206"/>
      <c r="DV75" s="206"/>
      <c r="DW75" s="206"/>
      <c r="DX75" s="206"/>
      <c r="DY75" s="206"/>
      <c r="DZ75" s="206"/>
      <c r="EA75" s="206"/>
      <c r="EB75" s="206"/>
      <c r="EC75" s="206"/>
      <c r="ED75" s="206"/>
      <c r="EE75" s="206"/>
      <c r="EF75" s="206"/>
      <c r="EG75" s="206"/>
      <c r="EH75" s="206"/>
      <c r="EI75" s="206"/>
      <c r="EJ75" s="206"/>
      <c r="EK75" s="206"/>
    </row>
    <row r="76" spans="1:141" s="37" customFormat="1" ht="30">
      <c r="B76" s="200"/>
      <c r="C76" s="200"/>
      <c r="D76" s="201" t="s">
        <v>464</v>
      </c>
      <c r="E76" s="202" t="s">
        <v>376</v>
      </c>
      <c r="F76" s="203" t="s">
        <v>0</v>
      </c>
      <c r="G76" s="197">
        <v>1</v>
      </c>
      <c r="H76" s="197">
        <v>0</v>
      </c>
      <c r="I76" s="197">
        <v>2</v>
      </c>
      <c r="J76" s="197">
        <v>1</v>
      </c>
      <c r="K76" s="197">
        <v>3</v>
      </c>
      <c r="L76" s="204">
        <v>0</v>
      </c>
      <c r="M76" s="204">
        <v>0</v>
      </c>
      <c r="N76" s="204">
        <v>0</v>
      </c>
      <c r="O76" s="204">
        <v>0</v>
      </c>
      <c r="P76" s="204">
        <v>0</v>
      </c>
      <c r="Q76" s="204">
        <v>0</v>
      </c>
      <c r="R76" s="195">
        <v>0</v>
      </c>
      <c r="S76" s="195">
        <v>0.28499999999999998</v>
      </c>
      <c r="T76" s="195">
        <v>0.28299999999999997</v>
      </c>
      <c r="U76" s="195">
        <v>0.28299999999999997</v>
      </c>
      <c r="V76" s="195">
        <v>0.28299999999999997</v>
      </c>
      <c r="W76" s="195">
        <v>0.28299999999999997</v>
      </c>
      <c r="X76" s="205" t="s">
        <v>340</v>
      </c>
      <c r="Y76" s="205"/>
      <c r="Z76" s="206"/>
      <c r="AA76" s="206"/>
      <c r="AB76" s="206"/>
      <c r="AC76" s="206"/>
      <c r="AD76" s="206"/>
      <c r="AE76" s="206"/>
      <c r="AF76" s="206"/>
      <c r="AG76" s="206"/>
      <c r="AH76" s="206"/>
      <c r="AI76" s="206"/>
      <c r="AJ76" s="206"/>
      <c r="AK76" s="206"/>
      <c r="AL76" s="206"/>
      <c r="AM76" s="206"/>
      <c r="AN76" s="206"/>
      <c r="AO76" s="206"/>
      <c r="AP76" s="206"/>
      <c r="AQ76" s="206"/>
      <c r="AR76" s="206"/>
      <c r="AS76" s="206"/>
      <c r="AT76" s="206"/>
      <c r="AU76" s="206"/>
      <c r="AV76" s="206"/>
      <c r="AW76" s="206"/>
      <c r="AX76" s="206"/>
      <c r="AY76" s="206"/>
      <c r="AZ76" s="206"/>
      <c r="BA76" s="206"/>
      <c r="BB76" s="206"/>
      <c r="BC76" s="206"/>
      <c r="BD76" s="206"/>
      <c r="BE76" s="206"/>
      <c r="BF76" s="206"/>
      <c r="BG76" s="206"/>
      <c r="BH76" s="206"/>
      <c r="BI76" s="206"/>
      <c r="BJ76" s="206"/>
      <c r="BK76" s="206"/>
      <c r="BL76" s="206"/>
      <c r="BM76" s="206"/>
      <c r="BN76" s="206"/>
      <c r="BO76" s="206"/>
      <c r="BP76" s="206"/>
      <c r="BQ76" s="206"/>
      <c r="BR76" s="206"/>
      <c r="BS76" s="206"/>
      <c r="BT76" s="206"/>
      <c r="BU76" s="206"/>
      <c r="BV76" s="206"/>
      <c r="BW76" s="206"/>
      <c r="BX76" s="206"/>
      <c r="BY76" s="206"/>
      <c r="BZ76" s="206"/>
      <c r="CA76" s="206"/>
      <c r="CB76" s="206"/>
      <c r="CC76" s="206"/>
      <c r="CD76" s="206"/>
      <c r="CE76" s="206"/>
      <c r="CF76" s="206"/>
      <c r="CG76" s="206"/>
      <c r="CH76" s="206"/>
      <c r="CI76" s="206"/>
      <c r="CJ76" s="206"/>
      <c r="CK76" s="206"/>
      <c r="CL76" s="206"/>
      <c r="CM76" s="206"/>
      <c r="CN76" s="206"/>
      <c r="CO76" s="206"/>
      <c r="CP76" s="206"/>
      <c r="CQ76" s="206"/>
      <c r="CR76" s="206"/>
      <c r="CS76" s="206"/>
      <c r="CT76" s="206"/>
      <c r="CU76" s="206"/>
      <c r="CV76" s="206"/>
      <c r="CW76" s="206"/>
      <c r="CX76" s="206"/>
      <c r="CY76" s="206"/>
      <c r="CZ76" s="206"/>
      <c r="DA76" s="206"/>
      <c r="DB76" s="206"/>
      <c r="DC76" s="206"/>
      <c r="DD76" s="206"/>
      <c r="DE76" s="206"/>
      <c r="DF76" s="206"/>
      <c r="DG76" s="206"/>
      <c r="DH76" s="206"/>
      <c r="DI76" s="206"/>
      <c r="DJ76" s="206"/>
      <c r="DK76" s="206"/>
      <c r="DL76" s="206"/>
      <c r="DM76" s="206"/>
      <c r="DN76" s="206"/>
      <c r="DO76" s="206"/>
      <c r="DP76" s="206"/>
      <c r="DQ76" s="206"/>
      <c r="DR76" s="206"/>
      <c r="DS76" s="206"/>
      <c r="DT76" s="206"/>
      <c r="DU76" s="206"/>
      <c r="DV76" s="206"/>
      <c r="DW76" s="206"/>
      <c r="DX76" s="206"/>
      <c r="DY76" s="206"/>
      <c r="DZ76" s="206"/>
      <c r="EA76" s="206"/>
      <c r="EB76" s="206"/>
      <c r="EC76" s="206"/>
      <c r="ED76" s="206"/>
      <c r="EE76" s="206"/>
      <c r="EF76" s="206"/>
      <c r="EG76" s="206"/>
      <c r="EH76" s="206"/>
      <c r="EI76" s="206"/>
      <c r="EJ76" s="206"/>
      <c r="EK76" s="206"/>
    </row>
    <row r="77" spans="1:141" s="37" customFormat="1" ht="30">
      <c r="B77" s="200"/>
      <c r="C77" s="200" t="s">
        <v>465</v>
      </c>
      <c r="D77" s="201" t="s">
        <v>466</v>
      </c>
      <c r="E77" s="202" t="s">
        <v>467</v>
      </c>
      <c r="F77" s="203" t="s">
        <v>1</v>
      </c>
      <c r="G77" s="197">
        <v>0</v>
      </c>
      <c r="H77" s="197">
        <v>0</v>
      </c>
      <c r="I77" s="197">
        <v>0</v>
      </c>
      <c r="J77" s="197">
        <v>0</v>
      </c>
      <c r="K77" s="197">
        <v>0</v>
      </c>
      <c r="L77" s="204">
        <v>0</v>
      </c>
      <c r="M77" s="204">
        <v>0</v>
      </c>
      <c r="N77" s="204">
        <v>0</v>
      </c>
      <c r="O77" s="204">
        <v>0</v>
      </c>
      <c r="P77" s="204">
        <v>0</v>
      </c>
      <c r="Q77" s="204">
        <v>0</v>
      </c>
      <c r="R77" s="195">
        <v>0</v>
      </c>
      <c r="S77" s="195">
        <v>0</v>
      </c>
      <c r="T77" s="195">
        <v>0</v>
      </c>
      <c r="U77" s="195">
        <v>0</v>
      </c>
      <c r="V77" s="195">
        <v>0</v>
      </c>
      <c r="W77" s="195">
        <v>0</v>
      </c>
      <c r="X77" s="205" t="s">
        <v>340</v>
      </c>
      <c r="Y77" s="205"/>
      <c r="Z77" s="206"/>
      <c r="AA77" s="206"/>
      <c r="AB77" s="206"/>
      <c r="AC77" s="206"/>
      <c r="AD77" s="206"/>
      <c r="AE77" s="206"/>
      <c r="AF77" s="206"/>
      <c r="AG77" s="206"/>
      <c r="AH77" s="206"/>
      <c r="AI77" s="206"/>
      <c r="AJ77" s="206"/>
      <c r="AK77" s="206"/>
      <c r="AL77" s="206"/>
      <c r="AM77" s="206"/>
      <c r="AN77" s="206"/>
      <c r="AO77" s="206"/>
      <c r="AP77" s="206"/>
      <c r="AQ77" s="206"/>
      <c r="AR77" s="206"/>
      <c r="AS77" s="206"/>
      <c r="AT77" s="206"/>
      <c r="AU77" s="206"/>
      <c r="AV77" s="206"/>
      <c r="AW77" s="206"/>
      <c r="AX77" s="206"/>
      <c r="AY77" s="206"/>
      <c r="AZ77" s="206"/>
      <c r="BA77" s="206"/>
      <c r="BB77" s="206"/>
      <c r="BC77" s="206"/>
      <c r="BD77" s="206"/>
      <c r="BE77" s="206"/>
      <c r="BF77" s="206"/>
      <c r="BG77" s="206"/>
      <c r="BH77" s="206"/>
      <c r="BI77" s="206"/>
      <c r="BJ77" s="206"/>
      <c r="BK77" s="206"/>
      <c r="BL77" s="206"/>
      <c r="BM77" s="206"/>
      <c r="BN77" s="206"/>
      <c r="BO77" s="206"/>
      <c r="BP77" s="206"/>
      <c r="BQ77" s="206"/>
      <c r="BR77" s="206"/>
      <c r="BS77" s="206"/>
      <c r="BT77" s="206"/>
      <c r="BU77" s="206"/>
      <c r="BV77" s="206"/>
      <c r="BW77" s="206"/>
      <c r="BX77" s="206"/>
      <c r="BY77" s="206"/>
      <c r="BZ77" s="206"/>
      <c r="CA77" s="206"/>
      <c r="CB77" s="206"/>
      <c r="CC77" s="206"/>
      <c r="CD77" s="206"/>
      <c r="CE77" s="206"/>
      <c r="CF77" s="206"/>
      <c r="CG77" s="206"/>
      <c r="CH77" s="206"/>
      <c r="CI77" s="206"/>
      <c r="CJ77" s="206"/>
      <c r="CK77" s="206"/>
      <c r="CL77" s="206"/>
      <c r="CM77" s="206"/>
      <c r="CN77" s="206"/>
      <c r="CO77" s="206"/>
      <c r="CP77" s="206"/>
      <c r="CQ77" s="206"/>
      <c r="CR77" s="206"/>
      <c r="CS77" s="206"/>
      <c r="CT77" s="206"/>
      <c r="CU77" s="206"/>
      <c r="CV77" s="206"/>
      <c r="CW77" s="206"/>
      <c r="CX77" s="206"/>
      <c r="CY77" s="206"/>
      <c r="CZ77" s="206"/>
      <c r="DA77" s="206"/>
      <c r="DB77" s="206"/>
      <c r="DC77" s="206"/>
      <c r="DD77" s="206"/>
      <c r="DE77" s="206"/>
      <c r="DF77" s="206"/>
      <c r="DG77" s="206"/>
      <c r="DH77" s="206"/>
      <c r="DI77" s="206"/>
      <c r="DJ77" s="206"/>
      <c r="DK77" s="206"/>
      <c r="DL77" s="206"/>
      <c r="DM77" s="206"/>
      <c r="DN77" s="206"/>
      <c r="DO77" s="206"/>
      <c r="DP77" s="206"/>
      <c r="DQ77" s="206"/>
      <c r="DR77" s="206"/>
      <c r="DS77" s="206"/>
      <c r="DT77" s="206"/>
      <c r="DU77" s="206"/>
      <c r="DV77" s="206"/>
      <c r="DW77" s="206"/>
      <c r="DX77" s="206"/>
      <c r="DY77" s="206"/>
      <c r="DZ77" s="206"/>
      <c r="EA77" s="206"/>
      <c r="EB77" s="206"/>
      <c r="EC77" s="206"/>
      <c r="ED77" s="206"/>
      <c r="EE77" s="206"/>
      <c r="EF77" s="206"/>
      <c r="EG77" s="206"/>
      <c r="EH77" s="206"/>
      <c r="EI77" s="206"/>
      <c r="EJ77" s="206"/>
      <c r="EK77" s="206"/>
    </row>
    <row r="78" spans="1:141" s="37" customFormat="1" ht="30">
      <c r="B78" s="200"/>
      <c r="C78" s="200"/>
      <c r="D78" s="201" t="s">
        <v>468</v>
      </c>
      <c r="E78" s="202" t="s">
        <v>469</v>
      </c>
      <c r="F78" s="203" t="s">
        <v>0</v>
      </c>
      <c r="G78" s="197">
        <v>2</v>
      </c>
      <c r="H78" s="197">
        <v>6</v>
      </c>
      <c r="I78" s="197">
        <v>6</v>
      </c>
      <c r="J78" s="197">
        <v>2</v>
      </c>
      <c r="K78" s="197">
        <v>0</v>
      </c>
      <c r="L78" s="204">
        <v>4</v>
      </c>
      <c r="M78" s="204">
        <v>0</v>
      </c>
      <c r="N78" s="204">
        <v>2</v>
      </c>
      <c r="O78" s="204">
        <v>0</v>
      </c>
      <c r="P78" s="204">
        <v>0</v>
      </c>
      <c r="Q78" s="204">
        <v>0</v>
      </c>
      <c r="R78" s="195">
        <v>1</v>
      </c>
      <c r="S78" s="195">
        <v>0.96575</v>
      </c>
      <c r="T78" s="195">
        <v>0.96125000000000005</v>
      </c>
      <c r="U78" s="195">
        <v>0.96125000000000005</v>
      </c>
      <c r="V78" s="195">
        <v>0.96125000000000005</v>
      </c>
      <c r="W78" s="195">
        <v>0.96125000000000005</v>
      </c>
      <c r="X78" s="205" t="s">
        <v>340</v>
      </c>
      <c r="Y78" s="205"/>
      <c r="Z78" s="206"/>
      <c r="AA78" s="206"/>
      <c r="AB78" s="206"/>
      <c r="AC78" s="206"/>
      <c r="AD78" s="206"/>
      <c r="AE78" s="206"/>
      <c r="AF78" s="206"/>
      <c r="AG78" s="206"/>
      <c r="AH78" s="206"/>
      <c r="AI78" s="206"/>
      <c r="AJ78" s="206"/>
      <c r="AK78" s="206"/>
      <c r="AL78" s="206"/>
      <c r="AM78" s="206"/>
      <c r="AN78" s="206"/>
      <c r="AO78" s="206"/>
      <c r="AP78" s="206"/>
      <c r="AQ78" s="206"/>
      <c r="AR78" s="206"/>
      <c r="AS78" s="206"/>
      <c r="AT78" s="206"/>
      <c r="AU78" s="206"/>
      <c r="AV78" s="206"/>
      <c r="AW78" s="206"/>
      <c r="AX78" s="206"/>
      <c r="AY78" s="206"/>
      <c r="AZ78" s="206"/>
      <c r="BA78" s="206"/>
      <c r="BB78" s="206"/>
      <c r="BC78" s="206"/>
      <c r="BD78" s="206"/>
      <c r="BE78" s="206"/>
      <c r="BF78" s="206"/>
      <c r="BG78" s="206"/>
      <c r="BH78" s="206"/>
      <c r="BI78" s="206"/>
      <c r="BJ78" s="206"/>
      <c r="BK78" s="206"/>
      <c r="BL78" s="206"/>
      <c r="BM78" s="206"/>
      <c r="BN78" s="206"/>
      <c r="BO78" s="206"/>
      <c r="BP78" s="206"/>
      <c r="BQ78" s="206"/>
      <c r="BR78" s="206"/>
      <c r="BS78" s="206"/>
      <c r="BT78" s="206"/>
      <c r="BU78" s="206"/>
      <c r="BV78" s="206"/>
      <c r="BW78" s="206"/>
      <c r="BX78" s="206"/>
      <c r="BY78" s="206"/>
      <c r="BZ78" s="206"/>
      <c r="CA78" s="206"/>
      <c r="CB78" s="206"/>
      <c r="CC78" s="206"/>
      <c r="CD78" s="206"/>
      <c r="CE78" s="206"/>
      <c r="CF78" s="206"/>
      <c r="CG78" s="206"/>
      <c r="CH78" s="206"/>
      <c r="CI78" s="206"/>
      <c r="CJ78" s="206"/>
      <c r="CK78" s="206"/>
      <c r="CL78" s="206"/>
      <c r="CM78" s="206"/>
      <c r="CN78" s="206"/>
      <c r="CO78" s="206"/>
      <c r="CP78" s="206"/>
      <c r="CQ78" s="206"/>
      <c r="CR78" s="206"/>
      <c r="CS78" s="206"/>
      <c r="CT78" s="206"/>
      <c r="CU78" s="206"/>
      <c r="CV78" s="206"/>
      <c r="CW78" s="206"/>
      <c r="CX78" s="206"/>
      <c r="CY78" s="206"/>
      <c r="CZ78" s="206"/>
      <c r="DA78" s="206"/>
      <c r="DB78" s="206"/>
      <c r="DC78" s="206"/>
      <c r="DD78" s="206"/>
      <c r="DE78" s="206"/>
      <c r="DF78" s="206"/>
      <c r="DG78" s="206"/>
      <c r="DH78" s="206"/>
      <c r="DI78" s="206"/>
      <c r="DJ78" s="206"/>
      <c r="DK78" s="206"/>
      <c r="DL78" s="206"/>
      <c r="DM78" s="206"/>
      <c r="DN78" s="206"/>
      <c r="DO78" s="206"/>
      <c r="DP78" s="206"/>
      <c r="DQ78" s="206"/>
      <c r="DR78" s="206"/>
      <c r="DS78" s="206"/>
      <c r="DT78" s="206"/>
      <c r="DU78" s="206"/>
      <c r="DV78" s="206"/>
      <c r="DW78" s="206"/>
      <c r="DX78" s="206"/>
      <c r="DY78" s="206"/>
      <c r="DZ78" s="206"/>
      <c r="EA78" s="206"/>
      <c r="EB78" s="206"/>
      <c r="EC78" s="206"/>
      <c r="ED78" s="206"/>
      <c r="EE78" s="206"/>
      <c r="EF78" s="206"/>
      <c r="EG78" s="206"/>
      <c r="EH78" s="206"/>
      <c r="EI78" s="206"/>
      <c r="EJ78" s="206"/>
      <c r="EK78" s="206"/>
    </row>
    <row r="79" spans="1:141" s="37" customFormat="1" ht="30">
      <c r="B79" s="200"/>
      <c r="C79" s="200"/>
      <c r="D79" s="201" t="s">
        <v>470</v>
      </c>
      <c r="E79" s="202" t="s">
        <v>471</v>
      </c>
      <c r="F79" s="203" t="s">
        <v>1</v>
      </c>
      <c r="G79" s="197">
        <v>0</v>
      </c>
      <c r="H79" s="197">
        <v>0</v>
      </c>
      <c r="I79" s="197">
        <v>0</v>
      </c>
      <c r="J79" s="197">
        <v>0</v>
      </c>
      <c r="K79" s="197">
        <v>0</v>
      </c>
      <c r="L79" s="204">
        <v>0</v>
      </c>
      <c r="M79" s="204">
        <v>0</v>
      </c>
      <c r="N79" s="204">
        <v>0</v>
      </c>
      <c r="O79" s="204">
        <v>0</v>
      </c>
      <c r="P79" s="204">
        <v>0</v>
      </c>
      <c r="Q79" s="204">
        <v>0</v>
      </c>
      <c r="R79" s="195">
        <v>0</v>
      </c>
      <c r="S79" s="195">
        <v>0</v>
      </c>
      <c r="T79" s="195">
        <v>0</v>
      </c>
      <c r="U79" s="195">
        <v>0</v>
      </c>
      <c r="V79" s="195">
        <v>0</v>
      </c>
      <c r="W79" s="195">
        <v>0</v>
      </c>
      <c r="X79" s="205" t="s">
        <v>340</v>
      </c>
      <c r="Y79" s="205"/>
      <c r="Z79" s="206"/>
      <c r="AA79" s="206"/>
      <c r="AB79" s="206"/>
      <c r="AC79" s="206"/>
      <c r="AD79" s="206"/>
      <c r="AE79" s="206"/>
      <c r="AF79" s="206"/>
      <c r="AG79" s="206"/>
      <c r="AH79" s="206"/>
      <c r="AI79" s="206"/>
      <c r="AJ79" s="206"/>
      <c r="AK79" s="206"/>
      <c r="AL79" s="206"/>
      <c r="AM79" s="206"/>
      <c r="AN79" s="206"/>
      <c r="AO79" s="206"/>
      <c r="AP79" s="206"/>
      <c r="AQ79" s="206"/>
      <c r="AR79" s="206"/>
      <c r="AS79" s="206"/>
      <c r="AT79" s="206"/>
      <c r="AU79" s="206"/>
      <c r="AV79" s="206"/>
      <c r="AW79" s="206"/>
      <c r="AX79" s="206"/>
      <c r="AY79" s="206"/>
      <c r="AZ79" s="206"/>
      <c r="BA79" s="206"/>
      <c r="BB79" s="206"/>
      <c r="BC79" s="206"/>
      <c r="BD79" s="206"/>
      <c r="BE79" s="206"/>
      <c r="BF79" s="206"/>
      <c r="BG79" s="206"/>
      <c r="BH79" s="206"/>
      <c r="BI79" s="206"/>
      <c r="BJ79" s="206"/>
      <c r="BK79" s="206"/>
      <c r="BL79" s="206"/>
      <c r="BM79" s="206"/>
      <c r="BN79" s="206"/>
      <c r="BO79" s="206"/>
      <c r="BP79" s="206"/>
      <c r="BQ79" s="206"/>
      <c r="BR79" s="206"/>
      <c r="BS79" s="206"/>
      <c r="BT79" s="206"/>
      <c r="BU79" s="206"/>
      <c r="BV79" s="206"/>
      <c r="BW79" s="206"/>
      <c r="BX79" s="206"/>
      <c r="BY79" s="206"/>
      <c r="BZ79" s="206"/>
      <c r="CA79" s="206"/>
      <c r="CB79" s="206"/>
      <c r="CC79" s="206"/>
      <c r="CD79" s="206"/>
      <c r="CE79" s="206"/>
      <c r="CF79" s="206"/>
      <c r="CG79" s="206"/>
      <c r="CH79" s="206"/>
      <c r="CI79" s="206"/>
      <c r="CJ79" s="206"/>
      <c r="CK79" s="206"/>
      <c r="CL79" s="206"/>
      <c r="CM79" s="206"/>
      <c r="CN79" s="206"/>
      <c r="CO79" s="206"/>
      <c r="CP79" s="206"/>
      <c r="CQ79" s="206"/>
      <c r="CR79" s="206"/>
      <c r="CS79" s="206"/>
      <c r="CT79" s="206"/>
      <c r="CU79" s="206"/>
      <c r="CV79" s="206"/>
      <c r="CW79" s="206"/>
      <c r="CX79" s="206"/>
      <c r="CY79" s="206"/>
      <c r="CZ79" s="206"/>
      <c r="DA79" s="206"/>
      <c r="DB79" s="206"/>
      <c r="DC79" s="206"/>
      <c r="DD79" s="206"/>
      <c r="DE79" s="206"/>
      <c r="DF79" s="206"/>
      <c r="DG79" s="206"/>
      <c r="DH79" s="206"/>
      <c r="DI79" s="206"/>
      <c r="DJ79" s="206"/>
      <c r="DK79" s="206"/>
      <c r="DL79" s="206"/>
      <c r="DM79" s="206"/>
      <c r="DN79" s="206"/>
      <c r="DO79" s="206"/>
      <c r="DP79" s="206"/>
      <c r="DQ79" s="206"/>
      <c r="DR79" s="206"/>
      <c r="DS79" s="206"/>
      <c r="DT79" s="206"/>
      <c r="DU79" s="206"/>
      <c r="DV79" s="206"/>
      <c r="DW79" s="206"/>
      <c r="DX79" s="206"/>
      <c r="DY79" s="206"/>
      <c r="DZ79" s="206"/>
      <c r="EA79" s="206"/>
      <c r="EB79" s="206"/>
      <c r="EC79" s="206"/>
      <c r="ED79" s="206"/>
      <c r="EE79" s="206"/>
      <c r="EF79" s="206"/>
      <c r="EG79" s="206"/>
      <c r="EH79" s="206"/>
      <c r="EI79" s="206"/>
      <c r="EJ79" s="206"/>
      <c r="EK79" s="206"/>
    </row>
    <row r="80" spans="1:141" s="37" customFormat="1" ht="30">
      <c r="B80" s="200"/>
      <c r="C80" s="200"/>
      <c r="D80" s="201" t="s">
        <v>472</v>
      </c>
      <c r="E80" s="202" t="s">
        <v>387</v>
      </c>
      <c r="F80" s="203" t="s">
        <v>1</v>
      </c>
      <c r="G80" s="197">
        <v>0</v>
      </c>
      <c r="H80" s="197">
        <v>0</v>
      </c>
      <c r="I80" s="197">
        <v>0</v>
      </c>
      <c r="J80" s="197">
        <v>0</v>
      </c>
      <c r="K80" s="197">
        <v>0</v>
      </c>
      <c r="L80" s="204">
        <v>0</v>
      </c>
      <c r="M80" s="204">
        <v>0</v>
      </c>
      <c r="N80" s="204">
        <v>0</v>
      </c>
      <c r="O80" s="204">
        <v>0</v>
      </c>
      <c r="P80" s="204">
        <v>0</v>
      </c>
      <c r="Q80" s="204">
        <v>0</v>
      </c>
      <c r="R80" s="195">
        <v>0</v>
      </c>
      <c r="S80" s="195">
        <v>0</v>
      </c>
      <c r="T80" s="195">
        <v>0</v>
      </c>
      <c r="U80" s="195">
        <v>0</v>
      </c>
      <c r="V80" s="195">
        <v>0</v>
      </c>
      <c r="W80" s="195">
        <v>0</v>
      </c>
      <c r="X80" s="205" t="s">
        <v>340</v>
      </c>
      <c r="Y80" s="205"/>
      <c r="Z80" s="206"/>
      <c r="AA80" s="206"/>
      <c r="AB80" s="206"/>
      <c r="AC80" s="206"/>
      <c r="AD80" s="206"/>
      <c r="AE80" s="206"/>
      <c r="AF80" s="206"/>
      <c r="AG80" s="206"/>
      <c r="AH80" s="206"/>
      <c r="AI80" s="206"/>
      <c r="AJ80" s="206"/>
      <c r="AK80" s="206"/>
      <c r="AL80" s="206"/>
      <c r="AM80" s="206"/>
      <c r="AN80" s="206"/>
      <c r="AO80" s="206"/>
      <c r="AP80" s="206"/>
      <c r="AQ80" s="206"/>
      <c r="AR80" s="206"/>
      <c r="AS80" s="206"/>
      <c r="AT80" s="206"/>
      <c r="AU80" s="206"/>
      <c r="AV80" s="206"/>
      <c r="AW80" s="206"/>
      <c r="AX80" s="206"/>
      <c r="AY80" s="206"/>
      <c r="AZ80" s="206"/>
      <c r="BA80" s="206"/>
      <c r="BB80" s="206"/>
      <c r="BC80" s="206"/>
      <c r="BD80" s="206"/>
      <c r="BE80" s="206"/>
      <c r="BF80" s="206"/>
      <c r="BG80" s="206"/>
      <c r="BH80" s="206"/>
      <c r="BI80" s="206"/>
      <c r="BJ80" s="206"/>
      <c r="BK80" s="206"/>
      <c r="BL80" s="206"/>
      <c r="BM80" s="206"/>
      <c r="BN80" s="206"/>
      <c r="BO80" s="206"/>
      <c r="BP80" s="206"/>
      <c r="BQ80" s="206"/>
      <c r="BR80" s="206"/>
      <c r="BS80" s="206"/>
      <c r="BT80" s="206"/>
      <c r="BU80" s="206"/>
      <c r="BV80" s="206"/>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206"/>
      <c r="CZ80" s="206"/>
      <c r="DA80" s="206"/>
      <c r="DB80" s="206"/>
      <c r="DC80" s="206"/>
      <c r="DD80" s="206"/>
      <c r="DE80" s="206"/>
      <c r="DF80" s="206"/>
      <c r="DG80" s="206"/>
      <c r="DH80" s="206"/>
      <c r="DI80" s="206"/>
      <c r="DJ80" s="206"/>
      <c r="DK80" s="206"/>
      <c r="DL80" s="206"/>
      <c r="DM80" s="206"/>
      <c r="DN80" s="206"/>
      <c r="DO80" s="206"/>
      <c r="DP80" s="206"/>
      <c r="DQ80" s="206"/>
      <c r="DR80" s="206"/>
      <c r="DS80" s="206"/>
      <c r="DT80" s="206"/>
      <c r="DU80" s="206"/>
      <c r="DV80" s="206"/>
      <c r="DW80" s="206"/>
      <c r="DX80" s="206"/>
      <c r="DY80" s="206"/>
      <c r="DZ80" s="206"/>
      <c r="EA80" s="206"/>
      <c r="EB80" s="206"/>
      <c r="EC80" s="206"/>
      <c r="ED80" s="206"/>
      <c r="EE80" s="206"/>
      <c r="EF80" s="206"/>
      <c r="EG80" s="206"/>
      <c r="EH80" s="206"/>
      <c r="EI80" s="206"/>
      <c r="EJ80" s="206"/>
      <c r="EK80" s="206"/>
    </row>
    <row r="81" spans="2:141" s="37" customFormat="1" ht="30">
      <c r="B81" s="200"/>
      <c r="C81" s="200"/>
      <c r="D81" s="201" t="s">
        <v>473</v>
      </c>
      <c r="E81" s="202" t="s">
        <v>474</v>
      </c>
      <c r="F81" s="203" t="s">
        <v>0</v>
      </c>
      <c r="G81" s="197">
        <v>3</v>
      </c>
      <c r="H81" s="197">
        <v>0</v>
      </c>
      <c r="I81" s="197">
        <v>1</v>
      </c>
      <c r="J81" s="197">
        <v>0</v>
      </c>
      <c r="K81" s="197">
        <v>0</v>
      </c>
      <c r="L81" s="204">
        <v>0</v>
      </c>
      <c r="M81" s="204">
        <v>1</v>
      </c>
      <c r="N81" s="204">
        <v>1</v>
      </c>
      <c r="O81" s="204">
        <v>0</v>
      </c>
      <c r="P81" s="204">
        <v>0</v>
      </c>
      <c r="Q81" s="204">
        <v>1</v>
      </c>
      <c r="R81" s="195">
        <v>0</v>
      </c>
      <c r="S81" s="195">
        <v>0.14149999999999999</v>
      </c>
      <c r="T81" s="195">
        <v>0.14024999999999999</v>
      </c>
      <c r="U81" s="195">
        <v>0.14024999999999999</v>
      </c>
      <c r="V81" s="195">
        <v>0.14024999999999999</v>
      </c>
      <c r="W81" s="195">
        <v>0.14024999999999999</v>
      </c>
      <c r="X81" s="205" t="s">
        <v>340</v>
      </c>
      <c r="Y81" s="205"/>
      <c r="Z81" s="206"/>
      <c r="AA81" s="206"/>
      <c r="AB81" s="206"/>
      <c r="AC81" s="206"/>
      <c r="AD81" s="206"/>
      <c r="AE81" s="206"/>
      <c r="AF81" s="206"/>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c r="BK81" s="206"/>
      <c r="BL81" s="206"/>
      <c r="BM81" s="206"/>
      <c r="BN81" s="206"/>
      <c r="BO81" s="206"/>
      <c r="BP81" s="206"/>
      <c r="BQ81" s="206"/>
      <c r="BR81" s="206"/>
      <c r="BS81" s="206"/>
      <c r="BT81" s="206"/>
      <c r="BU81" s="206"/>
      <c r="BV81" s="206"/>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206"/>
      <c r="CZ81" s="206"/>
      <c r="DA81" s="206"/>
      <c r="DB81" s="206"/>
      <c r="DC81" s="206"/>
      <c r="DD81" s="206"/>
      <c r="DE81" s="206"/>
      <c r="DF81" s="206"/>
      <c r="DG81" s="206"/>
      <c r="DH81" s="206"/>
      <c r="DI81" s="206"/>
      <c r="DJ81" s="206"/>
      <c r="DK81" s="206"/>
      <c r="DL81" s="206"/>
      <c r="DM81" s="206"/>
      <c r="DN81" s="206"/>
      <c r="DO81" s="206"/>
      <c r="DP81" s="206"/>
      <c r="DQ81" s="206"/>
      <c r="DR81" s="206"/>
      <c r="DS81" s="206"/>
      <c r="DT81" s="206"/>
      <c r="DU81" s="206"/>
      <c r="DV81" s="206"/>
      <c r="DW81" s="206"/>
      <c r="DX81" s="206"/>
      <c r="DY81" s="206"/>
      <c r="DZ81" s="206"/>
      <c r="EA81" s="206"/>
      <c r="EB81" s="206"/>
      <c r="EC81" s="206"/>
      <c r="ED81" s="206"/>
      <c r="EE81" s="206"/>
      <c r="EF81" s="206"/>
      <c r="EG81" s="206"/>
      <c r="EH81" s="206"/>
      <c r="EI81" s="206"/>
      <c r="EJ81" s="206"/>
      <c r="EK81" s="206"/>
    </row>
    <row r="82" spans="2:141" s="37" customFormat="1" ht="30">
      <c r="B82" s="200"/>
      <c r="C82" s="200"/>
      <c r="D82" s="201" t="s">
        <v>475</v>
      </c>
      <c r="E82" s="202" t="s">
        <v>476</v>
      </c>
      <c r="F82" s="203" t="s">
        <v>0</v>
      </c>
      <c r="G82" s="197">
        <v>1</v>
      </c>
      <c r="H82" s="197">
        <v>0</v>
      </c>
      <c r="I82" s="197">
        <v>0</v>
      </c>
      <c r="J82" s="197">
        <v>4</v>
      </c>
      <c r="K82" s="197">
        <v>3</v>
      </c>
      <c r="L82" s="204">
        <v>0</v>
      </c>
      <c r="M82" s="204">
        <v>0</v>
      </c>
      <c r="N82" s="204">
        <v>0</v>
      </c>
      <c r="O82" s="204">
        <v>0</v>
      </c>
      <c r="P82" s="204">
        <v>0</v>
      </c>
      <c r="Q82" s="204">
        <v>0</v>
      </c>
      <c r="R82" s="195">
        <v>0</v>
      </c>
      <c r="S82" s="195">
        <v>0.33274999999999999</v>
      </c>
      <c r="T82" s="195">
        <v>0.33050000000000002</v>
      </c>
      <c r="U82" s="195">
        <v>0.33050000000000002</v>
      </c>
      <c r="V82" s="195">
        <v>0.33050000000000002</v>
      </c>
      <c r="W82" s="195">
        <v>0.33050000000000002</v>
      </c>
      <c r="X82" s="205" t="s">
        <v>340</v>
      </c>
      <c r="Y82" s="205"/>
      <c r="Z82" s="206"/>
      <c r="AA82" s="206"/>
      <c r="AB82" s="206"/>
      <c r="AC82" s="206"/>
      <c r="AD82" s="206"/>
      <c r="AE82" s="206"/>
      <c r="AF82" s="206"/>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c r="BK82" s="206"/>
      <c r="BL82" s="206"/>
      <c r="BM82" s="206"/>
      <c r="BN82" s="206"/>
      <c r="BO82" s="206"/>
      <c r="BP82" s="206"/>
      <c r="BQ82" s="206"/>
      <c r="BR82" s="206"/>
      <c r="BS82" s="206"/>
      <c r="BT82" s="206"/>
      <c r="BU82" s="206"/>
      <c r="BV82" s="206"/>
      <c r="BW82" s="206"/>
      <c r="BX82" s="206"/>
      <c r="BY82" s="206"/>
      <c r="BZ82" s="206"/>
      <c r="CA82" s="206"/>
      <c r="CB82" s="206"/>
      <c r="CC82" s="206"/>
      <c r="CD82" s="206"/>
      <c r="CE82" s="206"/>
      <c r="CF82" s="206"/>
      <c r="CG82" s="206"/>
      <c r="CH82" s="206"/>
      <c r="CI82" s="206"/>
      <c r="CJ82" s="206"/>
      <c r="CK82" s="206"/>
      <c r="CL82" s="206"/>
      <c r="CM82" s="206"/>
      <c r="CN82" s="206"/>
      <c r="CO82" s="206"/>
      <c r="CP82" s="206"/>
      <c r="CQ82" s="206"/>
      <c r="CR82" s="206"/>
      <c r="CS82" s="206"/>
      <c r="CT82" s="206"/>
      <c r="CU82" s="206"/>
      <c r="CV82" s="206"/>
      <c r="CW82" s="206"/>
      <c r="CX82" s="206"/>
      <c r="CY82" s="206"/>
      <c r="CZ82" s="206"/>
      <c r="DA82" s="206"/>
      <c r="DB82" s="206"/>
      <c r="DC82" s="206"/>
      <c r="DD82" s="206"/>
      <c r="DE82" s="206"/>
      <c r="DF82" s="206"/>
      <c r="DG82" s="206"/>
      <c r="DH82" s="206"/>
      <c r="DI82" s="206"/>
      <c r="DJ82" s="206"/>
      <c r="DK82" s="206"/>
      <c r="DL82" s="206"/>
      <c r="DM82" s="206"/>
      <c r="DN82" s="206"/>
      <c r="DO82" s="206"/>
      <c r="DP82" s="206"/>
      <c r="DQ82" s="206"/>
      <c r="DR82" s="206"/>
      <c r="DS82" s="206"/>
      <c r="DT82" s="206"/>
      <c r="DU82" s="206"/>
      <c r="DV82" s="206"/>
      <c r="DW82" s="206"/>
      <c r="DX82" s="206"/>
      <c r="DY82" s="206"/>
      <c r="DZ82" s="206"/>
      <c r="EA82" s="206"/>
      <c r="EB82" s="206"/>
      <c r="EC82" s="206"/>
      <c r="ED82" s="206"/>
      <c r="EE82" s="206"/>
      <c r="EF82" s="206"/>
      <c r="EG82" s="206"/>
      <c r="EH82" s="206"/>
      <c r="EI82" s="206"/>
      <c r="EJ82" s="206"/>
      <c r="EK82" s="206"/>
    </row>
    <row r="83" spans="2:141" s="37" customFormat="1" ht="30">
      <c r="B83" s="200"/>
      <c r="C83" s="200"/>
      <c r="D83" s="201" t="s">
        <v>477</v>
      </c>
      <c r="E83" s="202" t="s">
        <v>478</v>
      </c>
      <c r="F83" s="203" t="s">
        <v>0</v>
      </c>
      <c r="G83" s="197">
        <v>29</v>
      </c>
      <c r="H83" s="197">
        <v>13</v>
      </c>
      <c r="I83" s="197">
        <v>6</v>
      </c>
      <c r="J83" s="197">
        <v>3</v>
      </c>
      <c r="K83" s="197">
        <v>8</v>
      </c>
      <c r="L83" s="204">
        <v>0</v>
      </c>
      <c r="M83" s="204">
        <v>0</v>
      </c>
      <c r="N83" s="204">
        <v>0</v>
      </c>
      <c r="O83" s="204">
        <v>0</v>
      </c>
      <c r="P83" s="204">
        <v>0</v>
      </c>
      <c r="Q83" s="204">
        <v>0</v>
      </c>
      <c r="R83" s="195">
        <v>11</v>
      </c>
      <c r="S83" s="195">
        <v>1.5</v>
      </c>
      <c r="T83" s="195">
        <v>1.5</v>
      </c>
      <c r="U83" s="195">
        <v>1.5</v>
      </c>
      <c r="V83" s="195">
        <v>1.5</v>
      </c>
      <c r="W83" s="195">
        <v>1.5</v>
      </c>
      <c r="X83" s="205" t="s">
        <v>340</v>
      </c>
      <c r="Y83" s="205"/>
      <c r="Z83" s="206"/>
      <c r="AA83" s="206"/>
      <c r="AB83" s="206"/>
      <c r="AC83" s="206"/>
      <c r="AD83" s="206"/>
      <c r="AE83" s="206"/>
      <c r="AF83" s="206"/>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206"/>
      <c r="BG83" s="206"/>
      <c r="BH83" s="206"/>
      <c r="BI83" s="206"/>
      <c r="BJ83" s="206"/>
      <c r="BK83" s="206"/>
      <c r="BL83" s="206"/>
      <c r="BM83" s="206"/>
      <c r="BN83" s="206"/>
      <c r="BO83" s="206"/>
      <c r="BP83" s="206"/>
      <c r="BQ83" s="206"/>
      <c r="BR83" s="206"/>
      <c r="BS83" s="206"/>
      <c r="BT83" s="206"/>
      <c r="BU83" s="206"/>
      <c r="BV83" s="206"/>
      <c r="BW83" s="206"/>
      <c r="BX83" s="206"/>
      <c r="BY83" s="206"/>
      <c r="BZ83" s="206"/>
      <c r="CA83" s="206"/>
      <c r="CB83" s="206"/>
      <c r="CC83" s="206"/>
      <c r="CD83" s="206"/>
      <c r="CE83" s="206"/>
      <c r="CF83" s="206"/>
      <c r="CG83" s="206"/>
      <c r="CH83" s="206"/>
      <c r="CI83" s="206"/>
      <c r="CJ83" s="206"/>
      <c r="CK83" s="206"/>
      <c r="CL83" s="206"/>
      <c r="CM83" s="206"/>
      <c r="CN83" s="206"/>
      <c r="CO83" s="206"/>
      <c r="CP83" s="206"/>
      <c r="CQ83" s="206"/>
      <c r="CR83" s="206"/>
      <c r="CS83" s="206"/>
      <c r="CT83" s="206"/>
      <c r="CU83" s="206"/>
      <c r="CV83" s="206"/>
      <c r="CW83" s="206"/>
      <c r="CX83" s="206"/>
      <c r="CY83" s="206"/>
      <c r="CZ83" s="206"/>
      <c r="DA83" s="206"/>
      <c r="DB83" s="206"/>
      <c r="DC83" s="206"/>
      <c r="DD83" s="206"/>
      <c r="DE83" s="206"/>
      <c r="DF83" s="206"/>
      <c r="DG83" s="206"/>
      <c r="DH83" s="206"/>
      <c r="DI83" s="206"/>
      <c r="DJ83" s="206"/>
      <c r="DK83" s="206"/>
      <c r="DL83" s="206"/>
      <c r="DM83" s="206"/>
      <c r="DN83" s="206"/>
      <c r="DO83" s="206"/>
      <c r="DP83" s="206"/>
      <c r="DQ83" s="206"/>
      <c r="DR83" s="206"/>
      <c r="DS83" s="206"/>
      <c r="DT83" s="206"/>
      <c r="DU83" s="206"/>
      <c r="DV83" s="206"/>
      <c r="DW83" s="206"/>
      <c r="DX83" s="206"/>
      <c r="DY83" s="206"/>
      <c r="DZ83" s="206"/>
      <c r="EA83" s="206"/>
      <c r="EB83" s="206"/>
      <c r="EC83" s="206"/>
      <c r="ED83" s="206"/>
      <c r="EE83" s="206"/>
      <c r="EF83" s="206"/>
      <c r="EG83" s="206"/>
      <c r="EH83" s="206"/>
      <c r="EI83" s="206"/>
      <c r="EJ83" s="206"/>
      <c r="EK83" s="206"/>
    </row>
    <row r="84" spans="2:141" s="37" customFormat="1" ht="30">
      <c r="B84" s="200"/>
      <c r="C84" s="200"/>
      <c r="D84" s="201" t="s">
        <v>479</v>
      </c>
      <c r="E84" s="202" t="s">
        <v>383</v>
      </c>
      <c r="F84" s="203" t="s">
        <v>0</v>
      </c>
      <c r="G84" s="197">
        <v>0</v>
      </c>
      <c r="H84" s="197">
        <v>0</v>
      </c>
      <c r="I84" s="197">
        <v>0</v>
      </c>
      <c r="J84" s="197">
        <v>0</v>
      </c>
      <c r="K84" s="197">
        <v>0</v>
      </c>
      <c r="L84" s="204">
        <v>0</v>
      </c>
      <c r="M84" s="204">
        <v>0</v>
      </c>
      <c r="N84" s="204">
        <v>0</v>
      </c>
      <c r="O84" s="204">
        <v>0</v>
      </c>
      <c r="P84" s="204">
        <v>0</v>
      </c>
      <c r="Q84" s="204">
        <v>0</v>
      </c>
      <c r="R84" s="195">
        <v>0</v>
      </c>
      <c r="S84" s="195">
        <v>0</v>
      </c>
      <c r="T84" s="195">
        <v>0</v>
      </c>
      <c r="U84" s="195">
        <v>0</v>
      </c>
      <c r="V84" s="195">
        <v>0</v>
      </c>
      <c r="W84" s="195">
        <v>0</v>
      </c>
      <c r="X84" s="205" t="s">
        <v>340</v>
      </c>
      <c r="Y84" s="205"/>
      <c r="Z84" s="206"/>
      <c r="AA84" s="206"/>
      <c r="AB84" s="206"/>
      <c r="AC84" s="206"/>
      <c r="AD84" s="206"/>
      <c r="AE84" s="206"/>
      <c r="AF84" s="206"/>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c r="BK84" s="206"/>
      <c r="BL84" s="206"/>
      <c r="BM84" s="206"/>
      <c r="BN84" s="206"/>
      <c r="BO84" s="206"/>
      <c r="BP84" s="206"/>
      <c r="BQ84" s="206"/>
      <c r="BR84" s="206"/>
      <c r="BS84" s="206"/>
      <c r="BT84" s="206"/>
      <c r="BU84" s="206"/>
      <c r="BV84" s="206"/>
      <c r="BW84" s="206"/>
      <c r="BX84" s="206"/>
      <c r="BY84" s="206"/>
      <c r="BZ84" s="206"/>
      <c r="CA84" s="206"/>
      <c r="CB84" s="206"/>
      <c r="CC84" s="206"/>
      <c r="CD84" s="206"/>
      <c r="CE84" s="206"/>
      <c r="CF84" s="206"/>
      <c r="CG84" s="206"/>
      <c r="CH84" s="206"/>
      <c r="CI84" s="206"/>
      <c r="CJ84" s="206"/>
      <c r="CK84" s="206"/>
      <c r="CL84" s="206"/>
      <c r="CM84" s="206"/>
      <c r="CN84" s="206"/>
      <c r="CO84" s="206"/>
      <c r="CP84" s="206"/>
      <c r="CQ84" s="206"/>
      <c r="CR84" s="206"/>
      <c r="CS84" s="206"/>
      <c r="CT84" s="206"/>
      <c r="CU84" s="206"/>
      <c r="CV84" s="206"/>
      <c r="CW84" s="206"/>
      <c r="CX84" s="206"/>
      <c r="CY84" s="206"/>
      <c r="CZ84" s="206"/>
      <c r="DA84" s="206"/>
      <c r="DB84" s="206"/>
      <c r="DC84" s="206"/>
      <c r="DD84" s="206"/>
      <c r="DE84" s="206"/>
      <c r="DF84" s="206"/>
      <c r="DG84" s="206"/>
      <c r="DH84" s="206"/>
      <c r="DI84" s="206"/>
      <c r="DJ84" s="206"/>
      <c r="DK84" s="206"/>
      <c r="DL84" s="206"/>
      <c r="DM84" s="206"/>
      <c r="DN84" s="206"/>
      <c r="DO84" s="206"/>
      <c r="DP84" s="206"/>
      <c r="DQ84" s="206"/>
      <c r="DR84" s="206"/>
      <c r="DS84" s="206"/>
      <c r="DT84" s="206"/>
      <c r="DU84" s="206"/>
      <c r="DV84" s="206"/>
      <c r="DW84" s="206"/>
      <c r="DX84" s="206"/>
      <c r="DY84" s="206"/>
      <c r="DZ84" s="206"/>
      <c r="EA84" s="206"/>
      <c r="EB84" s="206"/>
      <c r="EC84" s="206"/>
      <c r="ED84" s="206"/>
      <c r="EE84" s="206"/>
      <c r="EF84" s="206"/>
      <c r="EG84" s="206"/>
      <c r="EH84" s="206"/>
      <c r="EI84" s="206"/>
      <c r="EJ84" s="206"/>
      <c r="EK84" s="206"/>
    </row>
    <row r="85" spans="2:141" s="37" customFormat="1" ht="30">
      <c r="B85" s="200"/>
      <c r="C85" s="200"/>
      <c r="D85" s="201" t="s">
        <v>480</v>
      </c>
      <c r="E85" s="202" t="s">
        <v>481</v>
      </c>
      <c r="F85" s="203" t="s">
        <v>1</v>
      </c>
      <c r="G85" s="197">
        <v>0</v>
      </c>
      <c r="H85" s="197">
        <v>0</v>
      </c>
      <c r="I85" s="197">
        <v>0</v>
      </c>
      <c r="J85" s="197">
        <v>0</v>
      </c>
      <c r="K85" s="197">
        <v>0</v>
      </c>
      <c r="L85" s="204">
        <v>0</v>
      </c>
      <c r="M85" s="204">
        <v>0</v>
      </c>
      <c r="N85" s="204">
        <v>0</v>
      </c>
      <c r="O85" s="204">
        <v>0</v>
      </c>
      <c r="P85" s="204">
        <v>0</v>
      </c>
      <c r="Q85" s="204">
        <v>0</v>
      </c>
      <c r="R85" s="195">
        <v>0</v>
      </c>
      <c r="S85" s="195">
        <v>0</v>
      </c>
      <c r="T85" s="195">
        <v>0</v>
      </c>
      <c r="U85" s="195">
        <v>0</v>
      </c>
      <c r="V85" s="195">
        <v>0</v>
      </c>
      <c r="W85" s="195">
        <v>0</v>
      </c>
      <c r="X85" s="205" t="s">
        <v>340</v>
      </c>
      <c r="Y85" s="205"/>
      <c r="Z85" s="206"/>
      <c r="AA85" s="206"/>
      <c r="AB85" s="206"/>
      <c r="AC85" s="206"/>
      <c r="AD85" s="206"/>
      <c r="AE85" s="206"/>
      <c r="AF85" s="206"/>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c r="BK85" s="206"/>
      <c r="BL85" s="206"/>
      <c r="BM85" s="206"/>
      <c r="BN85" s="206"/>
      <c r="BO85" s="206"/>
      <c r="BP85" s="206"/>
      <c r="BQ85" s="206"/>
      <c r="BR85" s="206"/>
      <c r="BS85" s="206"/>
      <c r="BT85" s="206"/>
      <c r="BU85" s="206"/>
      <c r="BV85" s="206"/>
      <c r="BW85" s="206"/>
      <c r="BX85" s="206"/>
      <c r="BY85" s="206"/>
      <c r="BZ85" s="206"/>
      <c r="CA85" s="206"/>
      <c r="CB85" s="206"/>
      <c r="CC85" s="206"/>
      <c r="CD85" s="206"/>
      <c r="CE85" s="206"/>
      <c r="CF85" s="206"/>
      <c r="CG85" s="206"/>
      <c r="CH85" s="206"/>
      <c r="CI85" s="206"/>
      <c r="CJ85" s="206"/>
      <c r="CK85" s="206"/>
      <c r="CL85" s="206"/>
      <c r="CM85" s="206"/>
      <c r="CN85" s="206"/>
      <c r="CO85" s="206"/>
      <c r="CP85" s="206"/>
      <c r="CQ85" s="206"/>
      <c r="CR85" s="206"/>
      <c r="CS85" s="206"/>
      <c r="CT85" s="206"/>
      <c r="CU85" s="206"/>
      <c r="CV85" s="206"/>
      <c r="CW85" s="206"/>
      <c r="CX85" s="206"/>
      <c r="CY85" s="206"/>
      <c r="CZ85" s="206"/>
      <c r="DA85" s="206"/>
      <c r="DB85" s="206"/>
      <c r="DC85" s="206"/>
      <c r="DD85" s="206"/>
      <c r="DE85" s="206"/>
      <c r="DF85" s="206"/>
      <c r="DG85" s="206"/>
      <c r="DH85" s="206"/>
      <c r="DI85" s="206"/>
      <c r="DJ85" s="206"/>
      <c r="DK85" s="206"/>
      <c r="DL85" s="206"/>
      <c r="DM85" s="206"/>
      <c r="DN85" s="206"/>
      <c r="DO85" s="206"/>
      <c r="DP85" s="206"/>
      <c r="DQ85" s="206"/>
      <c r="DR85" s="206"/>
      <c r="DS85" s="206"/>
      <c r="DT85" s="206"/>
      <c r="DU85" s="206"/>
      <c r="DV85" s="206"/>
      <c r="DW85" s="206"/>
      <c r="DX85" s="206"/>
      <c r="DY85" s="206"/>
      <c r="DZ85" s="206"/>
      <c r="EA85" s="206"/>
      <c r="EB85" s="206"/>
      <c r="EC85" s="206"/>
      <c r="ED85" s="206"/>
      <c r="EE85" s="206"/>
      <c r="EF85" s="206"/>
      <c r="EG85" s="206"/>
      <c r="EH85" s="206"/>
      <c r="EI85" s="206"/>
      <c r="EJ85" s="206"/>
      <c r="EK85" s="206"/>
    </row>
    <row r="86" spans="2:141" s="37" customFormat="1" ht="30">
      <c r="B86" s="200"/>
      <c r="C86" s="200"/>
      <c r="D86" s="201" t="s">
        <v>482</v>
      </c>
      <c r="E86" s="202" t="s">
        <v>483</v>
      </c>
      <c r="F86" s="203" t="s">
        <v>1</v>
      </c>
      <c r="G86" s="197">
        <v>0</v>
      </c>
      <c r="H86" s="197">
        <v>0</v>
      </c>
      <c r="I86" s="197">
        <v>0</v>
      </c>
      <c r="J86" s="197">
        <v>0</v>
      </c>
      <c r="K86" s="197">
        <v>0</v>
      </c>
      <c r="L86" s="204">
        <v>0</v>
      </c>
      <c r="M86" s="204">
        <v>0</v>
      </c>
      <c r="N86" s="204">
        <v>0</v>
      </c>
      <c r="O86" s="204">
        <v>0</v>
      </c>
      <c r="P86" s="204">
        <v>0</v>
      </c>
      <c r="Q86" s="204">
        <v>0</v>
      </c>
      <c r="R86" s="195">
        <v>0</v>
      </c>
      <c r="S86" s="195">
        <v>0</v>
      </c>
      <c r="T86" s="195">
        <v>0</v>
      </c>
      <c r="U86" s="195">
        <v>0</v>
      </c>
      <c r="V86" s="195">
        <v>0</v>
      </c>
      <c r="W86" s="195">
        <v>0</v>
      </c>
      <c r="X86" s="205" t="s">
        <v>340</v>
      </c>
      <c r="Y86" s="205"/>
      <c r="Z86" s="206"/>
      <c r="AA86" s="206"/>
      <c r="AB86" s="206"/>
      <c r="AC86" s="206"/>
      <c r="AD86" s="206"/>
      <c r="AE86" s="206"/>
      <c r="AF86" s="206"/>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c r="BK86" s="206"/>
      <c r="BL86" s="206"/>
      <c r="BM86" s="206"/>
      <c r="BN86" s="206"/>
      <c r="BO86" s="206"/>
      <c r="BP86" s="206"/>
      <c r="BQ86" s="206"/>
      <c r="BR86" s="206"/>
      <c r="BS86" s="206"/>
      <c r="BT86" s="206"/>
      <c r="BU86" s="206"/>
      <c r="BV86" s="206"/>
      <c r="BW86" s="206"/>
      <c r="BX86" s="206"/>
      <c r="BY86" s="206"/>
      <c r="BZ86" s="206"/>
      <c r="CA86" s="206"/>
      <c r="CB86" s="206"/>
      <c r="CC86" s="206"/>
      <c r="CD86" s="206"/>
      <c r="CE86" s="206"/>
      <c r="CF86" s="206"/>
      <c r="CG86" s="206"/>
      <c r="CH86" s="206"/>
      <c r="CI86" s="206"/>
      <c r="CJ86" s="206"/>
      <c r="CK86" s="206"/>
      <c r="CL86" s="206"/>
      <c r="CM86" s="206"/>
      <c r="CN86" s="206"/>
      <c r="CO86" s="206"/>
      <c r="CP86" s="206"/>
      <c r="CQ86" s="206"/>
      <c r="CR86" s="206"/>
      <c r="CS86" s="206"/>
      <c r="CT86" s="206"/>
      <c r="CU86" s="206"/>
      <c r="CV86" s="206"/>
      <c r="CW86" s="206"/>
      <c r="CX86" s="206"/>
      <c r="CY86" s="206"/>
      <c r="CZ86" s="206"/>
      <c r="DA86" s="206"/>
      <c r="DB86" s="206"/>
      <c r="DC86" s="206"/>
      <c r="DD86" s="206"/>
      <c r="DE86" s="206"/>
      <c r="DF86" s="206"/>
      <c r="DG86" s="206"/>
      <c r="DH86" s="206"/>
      <c r="DI86" s="206"/>
      <c r="DJ86" s="206"/>
      <c r="DK86" s="206"/>
      <c r="DL86" s="206"/>
      <c r="DM86" s="206"/>
      <c r="DN86" s="206"/>
      <c r="DO86" s="206"/>
      <c r="DP86" s="206"/>
      <c r="DQ86" s="206"/>
      <c r="DR86" s="206"/>
      <c r="DS86" s="206"/>
      <c r="DT86" s="206"/>
      <c r="DU86" s="206"/>
      <c r="DV86" s="206"/>
      <c r="DW86" s="206"/>
      <c r="DX86" s="206"/>
      <c r="DY86" s="206"/>
      <c r="DZ86" s="206"/>
      <c r="EA86" s="206"/>
      <c r="EB86" s="206"/>
      <c r="EC86" s="206"/>
      <c r="ED86" s="206"/>
      <c r="EE86" s="206"/>
      <c r="EF86" s="206"/>
      <c r="EG86" s="206"/>
      <c r="EH86" s="206"/>
      <c r="EI86" s="206"/>
      <c r="EJ86" s="206"/>
      <c r="EK86" s="206"/>
    </row>
    <row r="87" spans="2:141" s="37" customFormat="1" ht="30">
      <c r="B87" s="200"/>
      <c r="C87" s="200"/>
      <c r="D87" s="201" t="s">
        <v>484</v>
      </c>
      <c r="E87" s="202" t="s">
        <v>485</v>
      </c>
      <c r="F87" s="203" t="s">
        <v>0</v>
      </c>
      <c r="G87" s="197">
        <v>0</v>
      </c>
      <c r="H87" s="197">
        <v>0</v>
      </c>
      <c r="I87" s="197">
        <v>1</v>
      </c>
      <c r="J87" s="197">
        <v>0</v>
      </c>
      <c r="K87" s="197">
        <v>0</v>
      </c>
      <c r="L87" s="204">
        <v>0</v>
      </c>
      <c r="M87" s="204">
        <v>0</v>
      </c>
      <c r="N87" s="204">
        <v>0</v>
      </c>
      <c r="O87" s="204">
        <v>0</v>
      </c>
      <c r="P87" s="204">
        <v>0</v>
      </c>
      <c r="Q87" s="204">
        <v>0</v>
      </c>
      <c r="R87" s="195">
        <v>0</v>
      </c>
      <c r="S87" s="195">
        <v>4.7750000000000001E-2</v>
      </c>
      <c r="T87" s="195">
        <v>4.7500000000000001E-2</v>
      </c>
      <c r="U87" s="195">
        <v>4.7500000000000001E-2</v>
      </c>
      <c r="V87" s="195">
        <v>4.7500000000000001E-2</v>
      </c>
      <c r="W87" s="195">
        <v>4.7500000000000001E-2</v>
      </c>
      <c r="X87" s="205" t="s">
        <v>340</v>
      </c>
      <c r="Y87" s="205"/>
      <c r="Z87" s="206"/>
      <c r="AA87" s="206"/>
      <c r="AB87" s="206"/>
      <c r="AC87" s="206"/>
      <c r="AD87" s="206"/>
      <c r="AE87" s="206"/>
      <c r="AF87" s="206"/>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c r="BU87" s="206"/>
      <c r="BV87" s="206"/>
      <c r="BW87" s="206"/>
      <c r="BX87" s="206"/>
      <c r="BY87" s="206"/>
      <c r="BZ87" s="206"/>
      <c r="CA87" s="206"/>
      <c r="CB87" s="206"/>
      <c r="CC87" s="206"/>
      <c r="CD87" s="206"/>
      <c r="CE87" s="206"/>
      <c r="CF87" s="206"/>
      <c r="CG87" s="206"/>
      <c r="CH87" s="206"/>
      <c r="CI87" s="206"/>
      <c r="CJ87" s="206"/>
      <c r="CK87" s="206"/>
      <c r="CL87" s="206"/>
      <c r="CM87" s="206"/>
      <c r="CN87" s="206"/>
      <c r="CO87" s="206"/>
      <c r="CP87" s="206"/>
      <c r="CQ87" s="206"/>
      <c r="CR87" s="206"/>
      <c r="CS87" s="206"/>
      <c r="CT87" s="206"/>
      <c r="CU87" s="206"/>
      <c r="CV87" s="206"/>
      <c r="CW87" s="206"/>
      <c r="CX87" s="206"/>
      <c r="CY87" s="206"/>
      <c r="CZ87" s="206"/>
      <c r="DA87" s="206"/>
      <c r="DB87" s="206"/>
      <c r="DC87" s="206"/>
      <c r="DD87" s="206"/>
      <c r="DE87" s="206"/>
      <c r="DF87" s="206"/>
      <c r="DG87" s="206"/>
      <c r="DH87" s="206"/>
      <c r="DI87" s="206"/>
      <c r="DJ87" s="206"/>
      <c r="DK87" s="206"/>
      <c r="DL87" s="206"/>
      <c r="DM87" s="206"/>
      <c r="DN87" s="206"/>
      <c r="DO87" s="206"/>
      <c r="DP87" s="206"/>
      <c r="DQ87" s="206"/>
      <c r="DR87" s="206"/>
      <c r="DS87" s="206"/>
      <c r="DT87" s="206"/>
      <c r="DU87" s="206"/>
      <c r="DV87" s="206"/>
      <c r="DW87" s="206"/>
      <c r="DX87" s="206"/>
      <c r="DY87" s="206"/>
      <c r="DZ87" s="206"/>
      <c r="EA87" s="206"/>
      <c r="EB87" s="206"/>
      <c r="EC87" s="206"/>
      <c r="ED87" s="206"/>
      <c r="EE87" s="206"/>
      <c r="EF87" s="206"/>
      <c r="EG87" s="206"/>
      <c r="EH87" s="206"/>
      <c r="EI87" s="206"/>
      <c r="EJ87" s="206"/>
      <c r="EK87" s="206"/>
    </row>
    <row r="88" spans="2:141" s="37" customFormat="1" ht="30">
      <c r="B88" s="200"/>
      <c r="C88" s="200"/>
      <c r="D88" s="201" t="s">
        <v>486</v>
      </c>
      <c r="E88" s="202" t="s">
        <v>487</v>
      </c>
      <c r="F88" s="203" t="s">
        <v>1</v>
      </c>
      <c r="G88" s="197">
        <v>0</v>
      </c>
      <c r="H88" s="197">
        <v>0</v>
      </c>
      <c r="I88" s="197">
        <v>0</v>
      </c>
      <c r="J88" s="197">
        <v>0</v>
      </c>
      <c r="K88" s="197">
        <v>0</v>
      </c>
      <c r="L88" s="204">
        <v>0</v>
      </c>
      <c r="M88" s="204">
        <v>0</v>
      </c>
      <c r="N88" s="204">
        <v>0</v>
      </c>
      <c r="O88" s="204">
        <v>0</v>
      </c>
      <c r="P88" s="204">
        <v>0</v>
      </c>
      <c r="Q88" s="204">
        <v>0</v>
      </c>
      <c r="R88" s="195">
        <v>0</v>
      </c>
      <c r="S88" s="195">
        <v>0</v>
      </c>
      <c r="T88" s="195">
        <v>0</v>
      </c>
      <c r="U88" s="195">
        <v>0</v>
      </c>
      <c r="V88" s="195">
        <v>0</v>
      </c>
      <c r="W88" s="195">
        <v>0</v>
      </c>
      <c r="X88" s="205" t="s">
        <v>340</v>
      </c>
      <c r="Y88" s="205"/>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06"/>
      <c r="CX88" s="206"/>
      <c r="CY88" s="206"/>
      <c r="CZ88" s="206"/>
      <c r="DA88" s="206"/>
      <c r="DB88" s="206"/>
      <c r="DC88" s="206"/>
      <c r="DD88" s="206"/>
      <c r="DE88" s="206"/>
      <c r="DF88" s="206"/>
      <c r="DG88" s="206"/>
      <c r="DH88" s="206"/>
      <c r="DI88" s="206"/>
      <c r="DJ88" s="206"/>
      <c r="DK88" s="206"/>
      <c r="DL88" s="206"/>
      <c r="DM88" s="206"/>
      <c r="DN88" s="206"/>
      <c r="DO88" s="206"/>
      <c r="DP88" s="206"/>
      <c r="DQ88" s="206"/>
      <c r="DR88" s="206"/>
      <c r="DS88" s="206"/>
      <c r="DT88" s="206"/>
      <c r="DU88" s="206"/>
      <c r="DV88" s="206"/>
      <c r="DW88" s="206"/>
      <c r="DX88" s="206"/>
      <c r="DY88" s="206"/>
      <c r="DZ88" s="206"/>
      <c r="EA88" s="206"/>
      <c r="EB88" s="206"/>
      <c r="EC88" s="206"/>
      <c r="ED88" s="206"/>
      <c r="EE88" s="206"/>
      <c r="EF88" s="206"/>
      <c r="EG88" s="206"/>
      <c r="EH88" s="206"/>
      <c r="EI88" s="206"/>
      <c r="EJ88" s="206"/>
      <c r="EK88" s="206"/>
    </row>
    <row r="89" spans="2:141" s="37" customFormat="1" ht="30">
      <c r="B89" s="200"/>
      <c r="C89" s="200"/>
      <c r="D89" s="201" t="s">
        <v>488</v>
      </c>
      <c r="E89" s="202" t="s">
        <v>489</v>
      </c>
      <c r="F89" s="203" t="s">
        <v>0</v>
      </c>
      <c r="G89" s="197">
        <v>0</v>
      </c>
      <c r="H89" s="197">
        <v>0</v>
      </c>
      <c r="I89" s="197">
        <v>0</v>
      </c>
      <c r="J89" s="197">
        <v>1</v>
      </c>
      <c r="K89" s="197">
        <v>1</v>
      </c>
      <c r="L89" s="204">
        <v>0</v>
      </c>
      <c r="M89" s="204">
        <v>0</v>
      </c>
      <c r="N89" s="204">
        <v>0</v>
      </c>
      <c r="O89" s="204">
        <v>0</v>
      </c>
      <c r="P89" s="204">
        <v>0</v>
      </c>
      <c r="Q89" s="204">
        <v>0</v>
      </c>
      <c r="R89" s="195">
        <v>0</v>
      </c>
      <c r="S89" s="195">
        <v>9.5750000000000002E-2</v>
      </c>
      <c r="T89" s="195">
        <v>9.5250000000000001E-2</v>
      </c>
      <c r="U89" s="195">
        <v>9.5250000000000001E-2</v>
      </c>
      <c r="V89" s="195">
        <v>9.5250000000000001E-2</v>
      </c>
      <c r="W89" s="195">
        <v>9.5250000000000001E-2</v>
      </c>
      <c r="X89" s="205" t="s">
        <v>340</v>
      </c>
      <c r="Y89" s="205"/>
      <c r="Z89" s="206"/>
      <c r="AA89" s="206"/>
      <c r="AB89" s="206"/>
      <c r="AC89" s="206"/>
      <c r="AD89" s="206"/>
      <c r="AE89" s="206"/>
      <c r="AF89" s="206"/>
      <c r="AG89" s="206"/>
      <c r="AH89" s="206"/>
      <c r="AI89" s="206"/>
      <c r="AJ89" s="206"/>
      <c r="AK89" s="206"/>
      <c r="AL89" s="206"/>
      <c r="AM89" s="206"/>
      <c r="AN89" s="206"/>
      <c r="AO89" s="206"/>
      <c r="AP89" s="206"/>
      <c r="AQ89" s="206"/>
      <c r="AR89" s="206"/>
      <c r="AS89" s="206"/>
      <c r="AT89" s="206"/>
      <c r="AU89" s="206"/>
      <c r="AV89" s="206"/>
      <c r="AW89" s="206"/>
      <c r="AX89" s="206"/>
      <c r="AY89" s="206"/>
      <c r="AZ89" s="206"/>
      <c r="BA89" s="206"/>
      <c r="BB89" s="206"/>
      <c r="BC89" s="206"/>
      <c r="BD89" s="206"/>
      <c r="BE89" s="206"/>
      <c r="BF89" s="206"/>
      <c r="BG89" s="206"/>
      <c r="BH89" s="206"/>
      <c r="BI89" s="206"/>
      <c r="BJ89" s="206"/>
      <c r="BK89" s="206"/>
      <c r="BL89" s="206"/>
      <c r="BM89" s="206"/>
      <c r="BN89" s="206"/>
      <c r="BO89" s="206"/>
      <c r="BP89" s="206"/>
      <c r="BQ89" s="206"/>
      <c r="BR89" s="206"/>
      <c r="BS89" s="206"/>
      <c r="BT89" s="206"/>
      <c r="BU89" s="206"/>
      <c r="BV89" s="206"/>
      <c r="BW89" s="206"/>
      <c r="BX89" s="206"/>
      <c r="BY89" s="206"/>
      <c r="BZ89" s="206"/>
      <c r="CA89" s="206"/>
      <c r="CB89" s="206"/>
      <c r="CC89" s="206"/>
      <c r="CD89" s="206"/>
      <c r="CE89" s="206"/>
      <c r="CF89" s="206"/>
      <c r="CG89" s="206"/>
      <c r="CH89" s="206"/>
      <c r="CI89" s="206"/>
      <c r="CJ89" s="206"/>
      <c r="CK89" s="206"/>
      <c r="CL89" s="206"/>
      <c r="CM89" s="206"/>
      <c r="CN89" s="206"/>
      <c r="CO89" s="206"/>
      <c r="CP89" s="206"/>
      <c r="CQ89" s="206"/>
      <c r="CR89" s="206"/>
      <c r="CS89" s="206"/>
      <c r="CT89" s="206"/>
      <c r="CU89" s="206"/>
      <c r="CV89" s="206"/>
      <c r="CW89" s="206"/>
      <c r="CX89" s="206"/>
      <c r="CY89" s="206"/>
      <c r="CZ89" s="206"/>
      <c r="DA89" s="206"/>
      <c r="DB89" s="206"/>
      <c r="DC89" s="206"/>
      <c r="DD89" s="206"/>
      <c r="DE89" s="206"/>
      <c r="DF89" s="206"/>
      <c r="DG89" s="206"/>
      <c r="DH89" s="206"/>
      <c r="DI89" s="206"/>
      <c r="DJ89" s="206"/>
      <c r="DK89" s="206"/>
      <c r="DL89" s="206"/>
      <c r="DM89" s="206"/>
      <c r="DN89" s="206"/>
      <c r="DO89" s="206"/>
      <c r="DP89" s="206"/>
      <c r="DQ89" s="206"/>
      <c r="DR89" s="206"/>
      <c r="DS89" s="206"/>
      <c r="DT89" s="206"/>
      <c r="DU89" s="206"/>
      <c r="DV89" s="206"/>
      <c r="DW89" s="206"/>
      <c r="DX89" s="206"/>
      <c r="DY89" s="206"/>
      <c r="DZ89" s="206"/>
      <c r="EA89" s="206"/>
      <c r="EB89" s="206"/>
      <c r="EC89" s="206"/>
      <c r="ED89" s="206"/>
      <c r="EE89" s="206"/>
      <c r="EF89" s="206"/>
      <c r="EG89" s="206"/>
      <c r="EH89" s="206"/>
      <c r="EI89" s="206"/>
      <c r="EJ89" s="206"/>
      <c r="EK89" s="206"/>
    </row>
    <row r="90" spans="2:141" s="37" customFormat="1" ht="30">
      <c r="B90" s="200"/>
      <c r="C90" s="200"/>
      <c r="D90" s="201" t="s">
        <v>490</v>
      </c>
      <c r="E90" s="202" t="s">
        <v>491</v>
      </c>
      <c r="F90" s="203" t="s">
        <v>1</v>
      </c>
      <c r="G90" s="197">
        <v>0</v>
      </c>
      <c r="H90" s="197">
        <v>0</v>
      </c>
      <c r="I90" s="197">
        <v>0</v>
      </c>
      <c r="J90" s="197">
        <v>0</v>
      </c>
      <c r="K90" s="197">
        <v>0</v>
      </c>
      <c r="L90" s="204">
        <v>0</v>
      </c>
      <c r="M90" s="204">
        <v>0</v>
      </c>
      <c r="N90" s="204">
        <v>0</v>
      </c>
      <c r="O90" s="204">
        <v>0</v>
      </c>
      <c r="P90" s="204">
        <v>0</v>
      </c>
      <c r="Q90" s="204">
        <v>0</v>
      </c>
      <c r="R90" s="195">
        <v>0</v>
      </c>
      <c r="S90" s="195">
        <v>0</v>
      </c>
      <c r="T90" s="195">
        <v>0</v>
      </c>
      <c r="U90" s="195">
        <v>0</v>
      </c>
      <c r="V90" s="195">
        <v>0</v>
      </c>
      <c r="W90" s="195">
        <v>0</v>
      </c>
      <c r="X90" s="205" t="s">
        <v>340</v>
      </c>
      <c r="Y90" s="205"/>
      <c r="Z90" s="206"/>
      <c r="AA90" s="206"/>
      <c r="AB90" s="206"/>
      <c r="AC90" s="206"/>
      <c r="AD90" s="206"/>
      <c r="AE90" s="206"/>
      <c r="AF90" s="206"/>
      <c r="AG90" s="206"/>
      <c r="AH90" s="206"/>
      <c r="AI90" s="206"/>
      <c r="AJ90" s="206"/>
      <c r="AK90" s="206"/>
      <c r="AL90" s="206"/>
      <c r="AM90" s="206"/>
      <c r="AN90" s="206"/>
      <c r="AO90" s="206"/>
      <c r="AP90" s="206"/>
      <c r="AQ90" s="206"/>
      <c r="AR90" s="206"/>
      <c r="AS90" s="206"/>
      <c r="AT90" s="206"/>
      <c r="AU90" s="206"/>
      <c r="AV90" s="206"/>
      <c r="AW90" s="206"/>
      <c r="AX90" s="206"/>
      <c r="AY90" s="206"/>
      <c r="AZ90" s="206"/>
      <c r="BA90" s="206"/>
      <c r="BB90" s="206"/>
      <c r="BC90" s="206"/>
      <c r="BD90" s="206"/>
      <c r="BE90" s="206"/>
      <c r="BF90" s="206"/>
      <c r="BG90" s="206"/>
      <c r="BH90" s="206"/>
      <c r="BI90" s="206"/>
      <c r="BJ90" s="206"/>
      <c r="BK90" s="206"/>
      <c r="BL90" s="206"/>
      <c r="BM90" s="206"/>
      <c r="BN90" s="206"/>
      <c r="BO90" s="206"/>
      <c r="BP90" s="206"/>
      <c r="BQ90" s="206"/>
      <c r="BR90" s="206"/>
      <c r="BS90" s="206"/>
      <c r="BT90" s="206"/>
      <c r="BU90" s="206"/>
      <c r="BV90" s="206"/>
      <c r="BW90" s="206"/>
      <c r="BX90" s="206"/>
      <c r="BY90" s="206"/>
      <c r="BZ90" s="206"/>
      <c r="CA90" s="206"/>
      <c r="CB90" s="206"/>
      <c r="CC90" s="206"/>
      <c r="CD90" s="206"/>
      <c r="CE90" s="206"/>
      <c r="CF90" s="206"/>
      <c r="CG90" s="206"/>
      <c r="CH90" s="206"/>
      <c r="CI90" s="206"/>
      <c r="CJ90" s="206"/>
      <c r="CK90" s="206"/>
      <c r="CL90" s="206"/>
      <c r="CM90" s="206"/>
      <c r="CN90" s="206"/>
      <c r="CO90" s="206"/>
      <c r="CP90" s="206"/>
      <c r="CQ90" s="206"/>
      <c r="CR90" s="206"/>
      <c r="CS90" s="206"/>
      <c r="CT90" s="206"/>
      <c r="CU90" s="206"/>
      <c r="CV90" s="206"/>
      <c r="CW90" s="206"/>
      <c r="CX90" s="206"/>
      <c r="CY90" s="206"/>
      <c r="CZ90" s="206"/>
      <c r="DA90" s="206"/>
      <c r="DB90" s="206"/>
      <c r="DC90" s="206"/>
      <c r="DD90" s="206"/>
      <c r="DE90" s="206"/>
      <c r="DF90" s="206"/>
      <c r="DG90" s="206"/>
      <c r="DH90" s="206"/>
      <c r="DI90" s="206"/>
      <c r="DJ90" s="206"/>
      <c r="DK90" s="206"/>
      <c r="DL90" s="206"/>
      <c r="DM90" s="206"/>
      <c r="DN90" s="206"/>
      <c r="DO90" s="206"/>
      <c r="DP90" s="206"/>
      <c r="DQ90" s="206"/>
      <c r="DR90" s="206"/>
      <c r="DS90" s="206"/>
      <c r="DT90" s="206"/>
      <c r="DU90" s="206"/>
      <c r="DV90" s="206"/>
      <c r="DW90" s="206"/>
      <c r="DX90" s="206"/>
      <c r="DY90" s="206"/>
      <c r="DZ90" s="206"/>
      <c r="EA90" s="206"/>
      <c r="EB90" s="206"/>
      <c r="EC90" s="206"/>
      <c r="ED90" s="206"/>
      <c r="EE90" s="206"/>
      <c r="EF90" s="206"/>
      <c r="EG90" s="206"/>
      <c r="EH90" s="206"/>
      <c r="EI90" s="206"/>
      <c r="EJ90" s="206"/>
      <c r="EK90" s="206"/>
    </row>
    <row r="91" spans="2:141" s="37" customFormat="1">
      <c r="B91" s="200"/>
      <c r="C91" s="200"/>
      <c r="D91" s="201" t="s">
        <v>492</v>
      </c>
      <c r="E91" s="202" t="s">
        <v>393</v>
      </c>
      <c r="F91" s="203" t="s">
        <v>0</v>
      </c>
      <c r="G91" s="197">
        <v>1</v>
      </c>
      <c r="H91" s="197">
        <v>0</v>
      </c>
      <c r="I91" s="197">
        <v>0</v>
      </c>
      <c r="J91" s="197">
        <v>0</v>
      </c>
      <c r="K91" s="197">
        <v>0</v>
      </c>
      <c r="L91" s="204">
        <v>0</v>
      </c>
      <c r="M91" s="204">
        <v>2</v>
      </c>
      <c r="N91" s="204">
        <v>0</v>
      </c>
      <c r="O91" s="204">
        <v>0</v>
      </c>
      <c r="P91" s="204">
        <v>0</v>
      </c>
      <c r="Q91" s="204">
        <v>0</v>
      </c>
      <c r="R91" s="195">
        <v>0</v>
      </c>
      <c r="S91" s="195">
        <v>0.1</v>
      </c>
      <c r="T91" s="195">
        <v>0.1</v>
      </c>
      <c r="U91" s="195">
        <v>0.1</v>
      </c>
      <c r="V91" s="195">
        <v>0.1</v>
      </c>
      <c r="W91" s="195">
        <v>0.1</v>
      </c>
      <c r="X91" s="205" t="s">
        <v>340</v>
      </c>
      <c r="Y91" s="205"/>
      <c r="Z91" s="206"/>
      <c r="AA91" s="206"/>
      <c r="AB91" s="206"/>
      <c r="AC91" s="206"/>
      <c r="AD91" s="206"/>
      <c r="AE91" s="206"/>
      <c r="AF91" s="206"/>
      <c r="AG91" s="206"/>
      <c r="AH91" s="206"/>
      <c r="AI91" s="206"/>
      <c r="AJ91" s="206"/>
      <c r="AK91" s="206"/>
      <c r="AL91" s="206"/>
      <c r="AM91" s="206"/>
      <c r="AN91" s="206"/>
      <c r="AO91" s="206"/>
      <c r="AP91" s="206"/>
      <c r="AQ91" s="206"/>
      <c r="AR91" s="206"/>
      <c r="AS91" s="206"/>
      <c r="AT91" s="206"/>
      <c r="AU91" s="206"/>
      <c r="AV91" s="206"/>
      <c r="AW91" s="206"/>
      <c r="AX91" s="206"/>
      <c r="AY91" s="206"/>
      <c r="AZ91" s="206"/>
      <c r="BA91" s="206"/>
      <c r="BB91" s="206"/>
      <c r="BC91" s="206"/>
      <c r="BD91" s="206"/>
      <c r="BE91" s="206"/>
      <c r="BF91" s="206"/>
      <c r="BG91" s="206"/>
      <c r="BH91" s="206"/>
      <c r="BI91" s="206"/>
      <c r="BJ91" s="206"/>
      <c r="BK91" s="206"/>
      <c r="BL91" s="206"/>
      <c r="BM91" s="206"/>
      <c r="BN91" s="206"/>
      <c r="BO91" s="206"/>
      <c r="BP91" s="206"/>
      <c r="BQ91" s="206"/>
      <c r="BR91" s="206"/>
      <c r="BS91" s="206"/>
      <c r="BT91" s="206"/>
      <c r="BU91" s="206"/>
      <c r="BV91" s="206"/>
      <c r="BW91" s="206"/>
      <c r="BX91" s="206"/>
      <c r="BY91" s="206"/>
      <c r="BZ91" s="206"/>
      <c r="CA91" s="206"/>
      <c r="CB91" s="206"/>
      <c r="CC91" s="206"/>
      <c r="CD91" s="206"/>
      <c r="CE91" s="206"/>
      <c r="CF91" s="206"/>
      <c r="CG91" s="206"/>
      <c r="CH91" s="206"/>
      <c r="CI91" s="206"/>
      <c r="CJ91" s="206"/>
      <c r="CK91" s="206"/>
      <c r="CL91" s="206"/>
      <c r="CM91" s="206"/>
      <c r="CN91" s="206"/>
      <c r="CO91" s="206"/>
      <c r="CP91" s="206"/>
      <c r="CQ91" s="206"/>
      <c r="CR91" s="206"/>
      <c r="CS91" s="206"/>
      <c r="CT91" s="206"/>
      <c r="CU91" s="206"/>
      <c r="CV91" s="206"/>
      <c r="CW91" s="206"/>
      <c r="CX91" s="206"/>
      <c r="CY91" s="206"/>
      <c r="CZ91" s="206"/>
      <c r="DA91" s="206"/>
      <c r="DB91" s="206"/>
      <c r="DC91" s="206"/>
      <c r="DD91" s="206"/>
      <c r="DE91" s="206"/>
      <c r="DF91" s="206"/>
      <c r="DG91" s="206"/>
      <c r="DH91" s="206"/>
      <c r="DI91" s="206"/>
      <c r="DJ91" s="206"/>
      <c r="DK91" s="206"/>
      <c r="DL91" s="206"/>
      <c r="DM91" s="206"/>
      <c r="DN91" s="206"/>
      <c r="DO91" s="206"/>
      <c r="DP91" s="206"/>
      <c r="DQ91" s="206"/>
      <c r="DR91" s="206"/>
      <c r="DS91" s="206"/>
      <c r="DT91" s="206"/>
      <c r="DU91" s="206"/>
      <c r="DV91" s="206"/>
      <c r="DW91" s="206"/>
      <c r="DX91" s="206"/>
      <c r="DY91" s="206"/>
      <c r="DZ91" s="206"/>
      <c r="EA91" s="206"/>
      <c r="EB91" s="206"/>
      <c r="EC91" s="206"/>
      <c r="ED91" s="206"/>
      <c r="EE91" s="206"/>
      <c r="EF91" s="206"/>
      <c r="EG91" s="206"/>
      <c r="EH91" s="206"/>
      <c r="EI91" s="206"/>
      <c r="EJ91" s="206"/>
      <c r="EK91" s="206"/>
    </row>
    <row r="92" spans="2:141" s="37" customFormat="1" ht="30">
      <c r="B92" s="200"/>
      <c r="C92" s="200" t="s">
        <v>493</v>
      </c>
      <c r="D92" s="201" t="s">
        <v>494</v>
      </c>
      <c r="E92" s="202" t="s">
        <v>396</v>
      </c>
      <c r="F92" s="203" t="s">
        <v>0</v>
      </c>
      <c r="G92" s="197">
        <v>1</v>
      </c>
      <c r="H92" s="197">
        <v>0</v>
      </c>
      <c r="I92" s="197">
        <v>0</v>
      </c>
      <c r="J92" s="197">
        <v>0</v>
      </c>
      <c r="K92" s="197">
        <v>0</v>
      </c>
      <c r="L92" s="204">
        <v>0</v>
      </c>
      <c r="M92" s="204">
        <v>0</v>
      </c>
      <c r="N92" s="204">
        <v>0</v>
      </c>
      <c r="O92" s="204">
        <v>0</v>
      </c>
      <c r="P92" s="204">
        <v>0</v>
      </c>
      <c r="Q92" s="204">
        <v>0</v>
      </c>
      <c r="R92" s="195">
        <v>0</v>
      </c>
      <c r="S92" s="195">
        <v>0</v>
      </c>
      <c r="T92" s="195">
        <v>0</v>
      </c>
      <c r="U92" s="195">
        <v>0</v>
      </c>
      <c r="V92" s="195">
        <v>0</v>
      </c>
      <c r="W92" s="195">
        <v>0</v>
      </c>
      <c r="X92" s="205" t="s">
        <v>340</v>
      </c>
      <c r="Y92" s="205"/>
      <c r="Z92" s="206"/>
      <c r="AA92" s="206"/>
      <c r="AB92" s="206"/>
      <c r="AC92" s="206"/>
      <c r="AD92" s="206"/>
      <c r="AE92" s="206"/>
      <c r="AF92" s="206"/>
      <c r="AG92" s="206"/>
      <c r="AH92" s="206"/>
      <c r="AI92" s="206"/>
      <c r="AJ92" s="206"/>
      <c r="AK92" s="206"/>
      <c r="AL92" s="206"/>
      <c r="AM92" s="206"/>
      <c r="AN92" s="206"/>
      <c r="AO92" s="206"/>
      <c r="AP92" s="206"/>
      <c r="AQ92" s="206"/>
      <c r="AR92" s="206"/>
      <c r="AS92" s="206"/>
      <c r="AT92" s="206"/>
      <c r="AU92" s="206"/>
      <c r="AV92" s="206"/>
      <c r="AW92" s="206"/>
      <c r="AX92" s="206"/>
      <c r="AY92" s="206"/>
      <c r="AZ92" s="206"/>
      <c r="BA92" s="206"/>
      <c r="BB92" s="206"/>
      <c r="BC92" s="206"/>
      <c r="BD92" s="206"/>
      <c r="BE92" s="206"/>
      <c r="BF92" s="206"/>
      <c r="BG92" s="206"/>
      <c r="BH92" s="206"/>
      <c r="BI92" s="206"/>
      <c r="BJ92" s="206"/>
      <c r="BK92" s="206"/>
      <c r="BL92" s="206"/>
      <c r="BM92" s="206"/>
      <c r="BN92" s="206"/>
      <c r="BO92" s="206"/>
      <c r="BP92" s="206"/>
      <c r="BQ92" s="206"/>
      <c r="BR92" s="206"/>
      <c r="BS92" s="206"/>
      <c r="BT92" s="206"/>
      <c r="BU92" s="206"/>
      <c r="BV92" s="206"/>
      <c r="BW92" s="206"/>
      <c r="BX92" s="206"/>
      <c r="BY92" s="206"/>
      <c r="BZ92" s="206"/>
      <c r="CA92" s="206"/>
      <c r="CB92" s="206"/>
      <c r="CC92" s="206"/>
      <c r="CD92" s="206"/>
      <c r="CE92" s="206"/>
      <c r="CF92" s="206"/>
      <c r="CG92" s="206"/>
      <c r="CH92" s="206"/>
      <c r="CI92" s="206"/>
      <c r="CJ92" s="206"/>
      <c r="CK92" s="206"/>
      <c r="CL92" s="206"/>
      <c r="CM92" s="206"/>
      <c r="CN92" s="206"/>
      <c r="CO92" s="206"/>
      <c r="CP92" s="206"/>
      <c r="CQ92" s="206"/>
      <c r="CR92" s="206"/>
      <c r="CS92" s="206"/>
      <c r="CT92" s="206"/>
      <c r="CU92" s="206"/>
      <c r="CV92" s="206"/>
      <c r="CW92" s="206"/>
      <c r="CX92" s="206"/>
      <c r="CY92" s="206"/>
      <c r="CZ92" s="206"/>
      <c r="DA92" s="206"/>
      <c r="DB92" s="206"/>
      <c r="DC92" s="206"/>
      <c r="DD92" s="206"/>
      <c r="DE92" s="206"/>
      <c r="DF92" s="206"/>
      <c r="DG92" s="206"/>
      <c r="DH92" s="206"/>
      <c r="DI92" s="206"/>
      <c r="DJ92" s="206"/>
      <c r="DK92" s="206"/>
      <c r="DL92" s="206"/>
      <c r="DM92" s="206"/>
      <c r="DN92" s="206"/>
      <c r="DO92" s="206"/>
      <c r="DP92" s="206"/>
      <c r="DQ92" s="206"/>
      <c r="DR92" s="206"/>
      <c r="DS92" s="206"/>
      <c r="DT92" s="206"/>
      <c r="DU92" s="206"/>
      <c r="DV92" s="206"/>
      <c r="DW92" s="206"/>
      <c r="DX92" s="206"/>
      <c r="DY92" s="206"/>
      <c r="DZ92" s="206"/>
      <c r="EA92" s="206"/>
      <c r="EB92" s="206"/>
      <c r="EC92" s="206"/>
      <c r="ED92" s="206"/>
      <c r="EE92" s="206"/>
      <c r="EF92" s="206"/>
      <c r="EG92" s="206"/>
      <c r="EH92" s="206"/>
      <c r="EI92" s="206"/>
      <c r="EJ92" s="206"/>
      <c r="EK92" s="206"/>
    </row>
    <row r="93" spans="2:141" s="37" customFormat="1" ht="30">
      <c r="B93" s="200"/>
      <c r="C93" s="200" t="s">
        <v>495</v>
      </c>
      <c r="D93" s="201" t="s">
        <v>496</v>
      </c>
      <c r="E93" s="202" t="s">
        <v>399</v>
      </c>
      <c r="F93" s="203" t="s">
        <v>0</v>
      </c>
      <c r="G93" s="197">
        <v>3</v>
      </c>
      <c r="H93" s="197">
        <v>8</v>
      </c>
      <c r="I93" s="197">
        <v>0</v>
      </c>
      <c r="J93" s="197">
        <v>3</v>
      </c>
      <c r="K93" s="197">
        <v>1</v>
      </c>
      <c r="L93" s="204">
        <v>0</v>
      </c>
      <c r="M93" s="204">
        <v>1</v>
      </c>
      <c r="N93" s="204">
        <v>0</v>
      </c>
      <c r="O93" s="204">
        <v>0</v>
      </c>
      <c r="P93" s="204">
        <v>0</v>
      </c>
      <c r="Q93" s="204">
        <v>0</v>
      </c>
      <c r="R93" s="195">
        <v>1</v>
      </c>
      <c r="S93" s="195">
        <v>0.61799999999999999</v>
      </c>
      <c r="T93" s="195">
        <v>0.61375000000000002</v>
      </c>
      <c r="U93" s="195">
        <v>0.61375000000000002</v>
      </c>
      <c r="V93" s="195">
        <v>0.61375000000000002</v>
      </c>
      <c r="W93" s="195">
        <v>0.61375000000000002</v>
      </c>
      <c r="X93" s="205" t="s">
        <v>340</v>
      </c>
      <c r="Y93" s="205"/>
      <c r="Z93" s="206"/>
      <c r="AA93" s="206"/>
      <c r="AB93" s="206"/>
      <c r="AC93" s="206"/>
      <c r="AD93" s="206"/>
      <c r="AE93" s="206"/>
      <c r="AF93" s="206"/>
      <c r="AG93" s="206"/>
      <c r="AH93" s="206"/>
      <c r="AI93" s="206"/>
      <c r="AJ93" s="206"/>
      <c r="AK93" s="206"/>
      <c r="AL93" s="206"/>
      <c r="AM93" s="206"/>
      <c r="AN93" s="206"/>
      <c r="AO93" s="206"/>
      <c r="AP93" s="206"/>
      <c r="AQ93" s="206"/>
      <c r="AR93" s="206"/>
      <c r="AS93" s="206"/>
      <c r="AT93" s="206"/>
      <c r="AU93" s="206"/>
      <c r="AV93" s="206"/>
      <c r="AW93" s="206"/>
      <c r="AX93" s="206"/>
      <c r="AY93" s="206"/>
      <c r="AZ93" s="206"/>
      <c r="BA93" s="206"/>
      <c r="BB93" s="206"/>
      <c r="BC93" s="206"/>
      <c r="BD93" s="206"/>
      <c r="BE93" s="206"/>
      <c r="BF93" s="206"/>
      <c r="BG93" s="206"/>
      <c r="BH93" s="206"/>
      <c r="BI93" s="206"/>
      <c r="BJ93" s="206"/>
      <c r="BK93" s="206"/>
      <c r="BL93" s="206"/>
      <c r="BM93" s="206"/>
      <c r="BN93" s="206"/>
      <c r="BO93" s="206"/>
      <c r="BP93" s="206"/>
      <c r="BQ93" s="206"/>
      <c r="BR93" s="206"/>
      <c r="BS93" s="206"/>
      <c r="BT93" s="206"/>
      <c r="BU93" s="206"/>
      <c r="BV93" s="206"/>
      <c r="BW93" s="206"/>
      <c r="BX93" s="206"/>
      <c r="BY93" s="206"/>
      <c r="BZ93" s="206"/>
      <c r="CA93" s="206"/>
      <c r="CB93" s="206"/>
      <c r="CC93" s="206"/>
      <c r="CD93" s="206"/>
      <c r="CE93" s="206"/>
      <c r="CF93" s="206"/>
      <c r="CG93" s="206"/>
      <c r="CH93" s="206"/>
      <c r="CI93" s="206"/>
      <c r="CJ93" s="206"/>
      <c r="CK93" s="206"/>
      <c r="CL93" s="206"/>
      <c r="CM93" s="206"/>
      <c r="CN93" s="206"/>
      <c r="CO93" s="206"/>
      <c r="CP93" s="206"/>
      <c r="CQ93" s="206"/>
      <c r="CR93" s="206"/>
      <c r="CS93" s="206"/>
      <c r="CT93" s="206"/>
      <c r="CU93" s="206"/>
      <c r="CV93" s="206"/>
      <c r="CW93" s="206"/>
      <c r="CX93" s="206"/>
      <c r="CY93" s="206"/>
      <c r="CZ93" s="206"/>
      <c r="DA93" s="206"/>
      <c r="DB93" s="206"/>
      <c r="DC93" s="206"/>
      <c r="DD93" s="206"/>
      <c r="DE93" s="206"/>
      <c r="DF93" s="206"/>
      <c r="DG93" s="206"/>
      <c r="DH93" s="206"/>
      <c r="DI93" s="206"/>
      <c r="DJ93" s="206"/>
      <c r="DK93" s="206"/>
      <c r="DL93" s="206"/>
      <c r="DM93" s="206"/>
      <c r="DN93" s="206"/>
      <c r="DO93" s="206"/>
      <c r="DP93" s="206"/>
      <c r="DQ93" s="206"/>
      <c r="DR93" s="206"/>
      <c r="DS93" s="206"/>
      <c r="DT93" s="206"/>
      <c r="DU93" s="206"/>
      <c r="DV93" s="206"/>
      <c r="DW93" s="206"/>
      <c r="DX93" s="206"/>
      <c r="DY93" s="206"/>
      <c r="DZ93" s="206"/>
      <c r="EA93" s="206"/>
      <c r="EB93" s="206"/>
      <c r="EC93" s="206"/>
      <c r="ED93" s="206"/>
      <c r="EE93" s="206"/>
      <c r="EF93" s="206"/>
      <c r="EG93" s="206"/>
      <c r="EH93" s="206"/>
      <c r="EI93" s="206"/>
      <c r="EJ93" s="206"/>
      <c r="EK93" s="206"/>
    </row>
    <row r="94" spans="2:141" s="37" customFormat="1">
      <c r="B94" s="200"/>
      <c r="C94" s="200" t="s">
        <v>497</v>
      </c>
      <c r="D94" s="201" t="s">
        <v>498</v>
      </c>
      <c r="E94" s="202" t="s">
        <v>359</v>
      </c>
      <c r="F94" s="203" t="s">
        <v>0</v>
      </c>
      <c r="G94" s="197">
        <v>0</v>
      </c>
      <c r="H94" s="197">
        <v>0</v>
      </c>
      <c r="I94" s="197">
        <v>2</v>
      </c>
      <c r="J94" s="197">
        <v>0</v>
      </c>
      <c r="K94" s="197">
        <v>0</v>
      </c>
      <c r="L94" s="204">
        <v>1</v>
      </c>
      <c r="M94" s="204">
        <v>0</v>
      </c>
      <c r="N94" s="204">
        <v>0</v>
      </c>
      <c r="O94" s="204">
        <v>0</v>
      </c>
      <c r="P94" s="204">
        <v>1</v>
      </c>
      <c r="Q94" s="204">
        <v>0</v>
      </c>
      <c r="R94" s="195">
        <v>0</v>
      </c>
      <c r="S94" s="195">
        <v>0.15</v>
      </c>
      <c r="T94" s="195">
        <v>0.15</v>
      </c>
      <c r="U94" s="195">
        <v>0.15</v>
      </c>
      <c r="V94" s="195">
        <v>0.15</v>
      </c>
      <c r="W94" s="195">
        <v>0.15</v>
      </c>
      <c r="X94" s="205" t="s">
        <v>340</v>
      </c>
      <c r="Y94" s="205"/>
      <c r="Z94" s="206"/>
      <c r="AA94" s="206"/>
      <c r="AB94" s="206"/>
      <c r="AC94" s="206"/>
      <c r="AD94" s="206"/>
      <c r="AE94" s="206"/>
      <c r="AF94" s="206"/>
      <c r="AG94" s="206"/>
      <c r="AH94" s="206"/>
      <c r="AI94" s="206"/>
      <c r="AJ94" s="206"/>
      <c r="AK94" s="206"/>
      <c r="AL94" s="206"/>
      <c r="AM94" s="206"/>
      <c r="AN94" s="206"/>
      <c r="AO94" s="206"/>
      <c r="AP94" s="206"/>
      <c r="AQ94" s="206"/>
      <c r="AR94" s="206"/>
      <c r="AS94" s="206"/>
      <c r="AT94" s="206"/>
      <c r="AU94" s="206"/>
      <c r="AV94" s="206"/>
      <c r="AW94" s="206"/>
      <c r="AX94" s="206"/>
      <c r="AY94" s="206"/>
      <c r="AZ94" s="206"/>
      <c r="BA94" s="206"/>
      <c r="BB94" s="206"/>
      <c r="BC94" s="206"/>
      <c r="BD94" s="206"/>
      <c r="BE94" s="206"/>
      <c r="BF94" s="206"/>
      <c r="BG94" s="206"/>
      <c r="BH94" s="206"/>
      <c r="BI94" s="206"/>
      <c r="BJ94" s="206"/>
      <c r="BK94" s="206"/>
      <c r="BL94" s="206"/>
      <c r="BM94" s="206"/>
      <c r="BN94" s="206"/>
      <c r="BO94" s="206"/>
      <c r="BP94" s="206"/>
      <c r="BQ94" s="206"/>
      <c r="BR94" s="206"/>
      <c r="BS94" s="206"/>
      <c r="BT94" s="206"/>
      <c r="BU94" s="206"/>
      <c r="BV94" s="206"/>
      <c r="BW94" s="206"/>
      <c r="BX94" s="206"/>
      <c r="BY94" s="206"/>
      <c r="BZ94" s="206"/>
      <c r="CA94" s="206"/>
      <c r="CB94" s="206"/>
      <c r="CC94" s="206"/>
      <c r="CD94" s="206"/>
      <c r="CE94" s="206"/>
      <c r="CF94" s="206"/>
      <c r="CG94" s="206"/>
      <c r="CH94" s="206"/>
      <c r="CI94" s="206"/>
      <c r="CJ94" s="206"/>
      <c r="CK94" s="206"/>
      <c r="CL94" s="206"/>
      <c r="CM94" s="206"/>
      <c r="CN94" s="206"/>
      <c r="CO94" s="206"/>
      <c r="CP94" s="206"/>
      <c r="CQ94" s="206"/>
      <c r="CR94" s="206"/>
      <c r="CS94" s="206"/>
      <c r="CT94" s="206"/>
      <c r="CU94" s="206"/>
      <c r="CV94" s="206"/>
      <c r="CW94" s="206"/>
      <c r="CX94" s="206"/>
      <c r="CY94" s="206"/>
      <c r="CZ94" s="206"/>
      <c r="DA94" s="206"/>
      <c r="DB94" s="206"/>
      <c r="DC94" s="206"/>
      <c r="DD94" s="206"/>
      <c r="DE94" s="206"/>
      <c r="DF94" s="206"/>
      <c r="DG94" s="206"/>
      <c r="DH94" s="206"/>
      <c r="DI94" s="206"/>
      <c r="DJ94" s="206"/>
      <c r="DK94" s="206"/>
      <c r="DL94" s="206"/>
      <c r="DM94" s="206"/>
      <c r="DN94" s="206"/>
      <c r="DO94" s="206"/>
      <c r="DP94" s="206"/>
      <c r="DQ94" s="206"/>
      <c r="DR94" s="206"/>
      <c r="DS94" s="206"/>
      <c r="DT94" s="206"/>
      <c r="DU94" s="206"/>
      <c r="DV94" s="206"/>
      <c r="DW94" s="206"/>
      <c r="DX94" s="206"/>
      <c r="DY94" s="206"/>
      <c r="DZ94" s="206"/>
      <c r="EA94" s="206"/>
      <c r="EB94" s="206"/>
      <c r="EC94" s="206"/>
      <c r="ED94" s="206"/>
      <c r="EE94" s="206"/>
      <c r="EF94" s="206"/>
      <c r="EG94" s="206"/>
      <c r="EH94" s="206"/>
      <c r="EI94" s="206"/>
      <c r="EJ94" s="206"/>
      <c r="EK94" s="206"/>
    </row>
    <row r="95" spans="2:141" s="37" customFormat="1" ht="30">
      <c r="B95" s="200"/>
      <c r="C95" s="200" t="s">
        <v>499</v>
      </c>
      <c r="D95" s="201" t="s">
        <v>500</v>
      </c>
      <c r="E95" s="202" t="s">
        <v>404</v>
      </c>
      <c r="F95" s="203" t="s">
        <v>0</v>
      </c>
      <c r="G95" s="197">
        <v>0</v>
      </c>
      <c r="H95" s="197">
        <v>0</v>
      </c>
      <c r="I95" s="197">
        <v>0</v>
      </c>
      <c r="J95" s="197">
        <v>0</v>
      </c>
      <c r="K95" s="197">
        <v>0</v>
      </c>
      <c r="L95" s="204">
        <v>0</v>
      </c>
      <c r="M95" s="204">
        <v>0</v>
      </c>
      <c r="N95" s="204">
        <v>0</v>
      </c>
      <c r="O95" s="204">
        <v>0</v>
      </c>
      <c r="P95" s="204">
        <v>0</v>
      </c>
      <c r="Q95" s="204">
        <v>0</v>
      </c>
      <c r="R95" s="195">
        <v>0</v>
      </c>
      <c r="S95" s="195">
        <v>0</v>
      </c>
      <c r="T95" s="195">
        <v>0</v>
      </c>
      <c r="U95" s="195">
        <v>0</v>
      </c>
      <c r="V95" s="195">
        <v>0</v>
      </c>
      <c r="W95" s="195">
        <v>0</v>
      </c>
      <c r="X95" s="205" t="s">
        <v>340</v>
      </c>
      <c r="Y95" s="205"/>
      <c r="Z95" s="206"/>
      <c r="AA95" s="206"/>
      <c r="AB95" s="206"/>
      <c r="AC95" s="206"/>
      <c r="AD95" s="206"/>
      <c r="AE95" s="206"/>
      <c r="AF95" s="206"/>
      <c r="AG95" s="206"/>
      <c r="AH95" s="206"/>
      <c r="AI95" s="206"/>
      <c r="AJ95" s="206"/>
      <c r="AK95" s="206"/>
      <c r="AL95" s="206"/>
      <c r="AM95" s="206"/>
      <c r="AN95" s="206"/>
      <c r="AO95" s="206"/>
      <c r="AP95" s="206"/>
      <c r="AQ95" s="206"/>
      <c r="AR95" s="206"/>
      <c r="AS95" s="206"/>
      <c r="AT95" s="206"/>
      <c r="AU95" s="206"/>
      <c r="AV95" s="206"/>
      <c r="AW95" s="206"/>
      <c r="AX95" s="206"/>
      <c r="AY95" s="206"/>
      <c r="AZ95" s="206"/>
      <c r="BA95" s="206"/>
      <c r="BB95" s="206"/>
      <c r="BC95" s="206"/>
      <c r="BD95" s="206"/>
      <c r="BE95" s="206"/>
      <c r="BF95" s="206"/>
      <c r="BG95" s="206"/>
      <c r="BH95" s="206"/>
      <c r="BI95" s="206"/>
      <c r="BJ95" s="206"/>
      <c r="BK95" s="206"/>
      <c r="BL95" s="206"/>
      <c r="BM95" s="206"/>
      <c r="BN95" s="206"/>
      <c r="BO95" s="206"/>
      <c r="BP95" s="206"/>
      <c r="BQ95" s="206"/>
      <c r="BR95" s="206"/>
      <c r="BS95" s="206"/>
      <c r="BT95" s="206"/>
      <c r="BU95" s="206"/>
      <c r="BV95" s="206"/>
      <c r="BW95" s="206"/>
      <c r="BX95" s="206"/>
      <c r="BY95" s="206"/>
      <c r="BZ95" s="206"/>
      <c r="CA95" s="206"/>
      <c r="CB95" s="206"/>
      <c r="CC95" s="206"/>
      <c r="CD95" s="206"/>
      <c r="CE95" s="206"/>
      <c r="CF95" s="206"/>
      <c r="CG95" s="206"/>
      <c r="CH95" s="206"/>
      <c r="CI95" s="206"/>
      <c r="CJ95" s="206"/>
      <c r="CK95" s="206"/>
      <c r="CL95" s="206"/>
      <c r="CM95" s="206"/>
      <c r="CN95" s="206"/>
      <c r="CO95" s="206"/>
      <c r="CP95" s="206"/>
      <c r="CQ95" s="206"/>
      <c r="CR95" s="206"/>
      <c r="CS95" s="206"/>
      <c r="CT95" s="206"/>
      <c r="CU95" s="206"/>
      <c r="CV95" s="206"/>
      <c r="CW95" s="206"/>
      <c r="CX95" s="206"/>
      <c r="CY95" s="206"/>
      <c r="CZ95" s="206"/>
      <c r="DA95" s="206"/>
      <c r="DB95" s="206"/>
      <c r="DC95" s="206"/>
      <c r="DD95" s="206"/>
      <c r="DE95" s="206"/>
      <c r="DF95" s="206"/>
      <c r="DG95" s="206"/>
      <c r="DH95" s="206"/>
      <c r="DI95" s="206"/>
      <c r="DJ95" s="206"/>
      <c r="DK95" s="206"/>
      <c r="DL95" s="206"/>
      <c r="DM95" s="206"/>
      <c r="DN95" s="206"/>
      <c r="DO95" s="206"/>
      <c r="DP95" s="206"/>
      <c r="DQ95" s="206"/>
      <c r="DR95" s="206"/>
      <c r="DS95" s="206"/>
      <c r="DT95" s="206"/>
      <c r="DU95" s="206"/>
      <c r="DV95" s="206"/>
      <c r="DW95" s="206"/>
      <c r="DX95" s="206"/>
      <c r="DY95" s="206"/>
      <c r="DZ95" s="206"/>
      <c r="EA95" s="206"/>
      <c r="EB95" s="206"/>
      <c r="EC95" s="206"/>
      <c r="ED95" s="206"/>
      <c r="EE95" s="206"/>
      <c r="EF95" s="206"/>
      <c r="EG95" s="206"/>
      <c r="EH95" s="206"/>
      <c r="EI95" s="206"/>
      <c r="EJ95" s="206"/>
      <c r="EK95" s="206"/>
    </row>
    <row r="96" spans="2:141" s="37" customFormat="1">
      <c r="B96" s="200"/>
      <c r="C96" s="200" t="s">
        <v>501</v>
      </c>
      <c r="D96" s="201" t="s">
        <v>502</v>
      </c>
      <c r="E96" s="202" t="s">
        <v>407</v>
      </c>
      <c r="F96" s="203" t="s">
        <v>0</v>
      </c>
      <c r="G96" s="197">
        <v>1</v>
      </c>
      <c r="H96" s="197">
        <v>0</v>
      </c>
      <c r="I96" s="197">
        <v>0</v>
      </c>
      <c r="J96" s="197">
        <v>0</v>
      </c>
      <c r="K96" s="197">
        <v>0</v>
      </c>
      <c r="L96" s="204">
        <v>0</v>
      </c>
      <c r="M96" s="204">
        <v>0</v>
      </c>
      <c r="N96" s="204">
        <v>0</v>
      </c>
      <c r="O96" s="204">
        <v>0</v>
      </c>
      <c r="P96" s="204">
        <v>0</v>
      </c>
      <c r="Q96" s="204">
        <v>2</v>
      </c>
      <c r="R96" s="195">
        <v>2</v>
      </c>
      <c r="S96" s="195">
        <v>0</v>
      </c>
      <c r="T96" s="195">
        <v>0</v>
      </c>
      <c r="U96" s="195">
        <v>0</v>
      </c>
      <c r="V96" s="195">
        <v>0</v>
      </c>
      <c r="W96" s="195">
        <v>0</v>
      </c>
      <c r="X96" s="205" t="s">
        <v>340</v>
      </c>
      <c r="Y96" s="205"/>
      <c r="Z96" s="206"/>
      <c r="AA96" s="206"/>
      <c r="AB96" s="206"/>
      <c r="AC96" s="206"/>
      <c r="AD96" s="206"/>
      <c r="AE96" s="206"/>
      <c r="AF96" s="206"/>
      <c r="AG96" s="206"/>
      <c r="AH96" s="206"/>
      <c r="AI96" s="206"/>
      <c r="AJ96" s="206"/>
      <c r="AK96" s="206"/>
      <c r="AL96" s="206"/>
      <c r="AM96" s="206"/>
      <c r="AN96" s="206"/>
      <c r="AO96" s="206"/>
      <c r="AP96" s="206"/>
      <c r="AQ96" s="206"/>
      <c r="AR96" s="206"/>
      <c r="AS96" s="206"/>
      <c r="AT96" s="206"/>
      <c r="AU96" s="206"/>
      <c r="AV96" s="206"/>
      <c r="AW96" s="206"/>
      <c r="AX96" s="206"/>
      <c r="AY96" s="206"/>
      <c r="AZ96" s="206"/>
      <c r="BA96" s="206"/>
      <c r="BB96" s="206"/>
      <c r="BC96" s="206"/>
      <c r="BD96" s="206"/>
      <c r="BE96" s="206"/>
      <c r="BF96" s="206"/>
      <c r="BG96" s="206"/>
      <c r="BH96" s="206"/>
      <c r="BI96" s="206"/>
      <c r="BJ96" s="206"/>
      <c r="BK96" s="206"/>
      <c r="BL96" s="206"/>
      <c r="BM96" s="206"/>
      <c r="BN96" s="206"/>
      <c r="BO96" s="206"/>
      <c r="BP96" s="206"/>
      <c r="BQ96" s="206"/>
      <c r="BR96" s="206"/>
      <c r="BS96" s="206"/>
      <c r="BT96" s="206"/>
      <c r="BU96" s="206"/>
      <c r="BV96" s="206"/>
      <c r="BW96" s="206"/>
      <c r="BX96" s="206"/>
      <c r="BY96" s="206"/>
      <c r="BZ96" s="206"/>
      <c r="CA96" s="206"/>
      <c r="CB96" s="206"/>
      <c r="CC96" s="206"/>
      <c r="CD96" s="206"/>
      <c r="CE96" s="206"/>
      <c r="CF96" s="206"/>
      <c r="CG96" s="206"/>
      <c r="CH96" s="206"/>
      <c r="CI96" s="206"/>
      <c r="CJ96" s="206"/>
      <c r="CK96" s="206"/>
      <c r="CL96" s="206"/>
      <c r="CM96" s="206"/>
      <c r="CN96" s="206"/>
      <c r="CO96" s="206"/>
      <c r="CP96" s="206"/>
      <c r="CQ96" s="206"/>
      <c r="CR96" s="206"/>
      <c r="CS96" s="206"/>
      <c r="CT96" s="206"/>
      <c r="CU96" s="206"/>
      <c r="CV96" s="206"/>
      <c r="CW96" s="206"/>
      <c r="CX96" s="206"/>
      <c r="CY96" s="206"/>
      <c r="CZ96" s="206"/>
      <c r="DA96" s="206"/>
      <c r="DB96" s="206"/>
      <c r="DC96" s="206"/>
      <c r="DD96" s="206"/>
      <c r="DE96" s="206"/>
      <c r="DF96" s="206"/>
      <c r="DG96" s="206"/>
      <c r="DH96" s="206"/>
      <c r="DI96" s="206"/>
      <c r="DJ96" s="206"/>
      <c r="DK96" s="206"/>
      <c r="DL96" s="206"/>
      <c r="DM96" s="206"/>
      <c r="DN96" s="206"/>
      <c r="DO96" s="206"/>
      <c r="DP96" s="206"/>
      <c r="DQ96" s="206"/>
      <c r="DR96" s="206"/>
      <c r="DS96" s="206"/>
      <c r="DT96" s="206"/>
      <c r="DU96" s="206"/>
      <c r="DV96" s="206"/>
      <c r="DW96" s="206"/>
      <c r="DX96" s="206"/>
      <c r="DY96" s="206"/>
      <c r="DZ96" s="206"/>
      <c r="EA96" s="206"/>
      <c r="EB96" s="206"/>
      <c r="EC96" s="206"/>
      <c r="ED96" s="206"/>
      <c r="EE96" s="206"/>
      <c r="EF96" s="206"/>
      <c r="EG96" s="206"/>
      <c r="EH96" s="206"/>
      <c r="EI96" s="206"/>
      <c r="EJ96" s="206"/>
      <c r="EK96" s="206"/>
    </row>
    <row r="97" spans="1:141" s="37" customFormat="1">
      <c r="B97" s="200"/>
      <c r="C97" s="200" t="s">
        <v>503</v>
      </c>
      <c r="D97" s="201" t="s">
        <v>504</v>
      </c>
      <c r="E97" s="202" t="s">
        <v>410</v>
      </c>
      <c r="F97" s="203" t="s">
        <v>0</v>
      </c>
      <c r="G97" s="197">
        <v>10</v>
      </c>
      <c r="H97" s="197">
        <v>10</v>
      </c>
      <c r="I97" s="197">
        <v>8</v>
      </c>
      <c r="J97" s="197">
        <v>10</v>
      </c>
      <c r="K97" s="197">
        <v>4</v>
      </c>
      <c r="L97" s="204">
        <v>1</v>
      </c>
      <c r="M97" s="204">
        <v>3</v>
      </c>
      <c r="N97" s="204">
        <v>1</v>
      </c>
      <c r="O97" s="204">
        <v>4</v>
      </c>
      <c r="P97" s="204">
        <v>1</v>
      </c>
      <c r="Q97" s="204">
        <v>1</v>
      </c>
      <c r="R97" s="195">
        <v>2</v>
      </c>
      <c r="S97" s="195">
        <v>1.9449999999999998</v>
      </c>
      <c r="T97" s="195">
        <v>1.9309999999999998</v>
      </c>
      <c r="U97" s="195">
        <v>1.9309999999999998</v>
      </c>
      <c r="V97" s="195">
        <v>1.9309999999999998</v>
      </c>
      <c r="W97" s="195">
        <v>1.9309999999999998</v>
      </c>
      <c r="X97" s="205" t="s">
        <v>340</v>
      </c>
      <c r="Y97" s="205"/>
      <c r="Z97" s="206"/>
      <c r="AA97" s="206"/>
      <c r="AB97" s="206"/>
      <c r="AC97" s="206"/>
      <c r="AD97" s="206"/>
      <c r="AE97" s="206"/>
      <c r="AF97" s="206"/>
      <c r="AG97" s="206"/>
      <c r="AH97" s="206"/>
      <c r="AI97" s="206"/>
      <c r="AJ97" s="206"/>
      <c r="AK97" s="206"/>
      <c r="AL97" s="206"/>
      <c r="AM97" s="206"/>
      <c r="AN97" s="206"/>
      <c r="AO97" s="206"/>
      <c r="AP97" s="206"/>
      <c r="AQ97" s="206"/>
      <c r="AR97" s="206"/>
      <c r="AS97" s="206"/>
      <c r="AT97" s="206"/>
      <c r="AU97" s="206"/>
      <c r="AV97" s="206"/>
      <c r="AW97" s="206"/>
      <c r="AX97" s="206"/>
      <c r="AY97" s="206"/>
      <c r="AZ97" s="206"/>
      <c r="BA97" s="206"/>
      <c r="BB97" s="206"/>
      <c r="BC97" s="206"/>
      <c r="BD97" s="206"/>
      <c r="BE97" s="206"/>
      <c r="BF97" s="206"/>
      <c r="BG97" s="206"/>
      <c r="BH97" s="206"/>
      <c r="BI97" s="206"/>
      <c r="BJ97" s="206"/>
      <c r="BK97" s="206"/>
      <c r="BL97" s="206"/>
      <c r="BM97" s="206"/>
      <c r="BN97" s="206"/>
      <c r="BO97" s="206"/>
      <c r="BP97" s="206"/>
      <c r="BQ97" s="206"/>
      <c r="BR97" s="206"/>
      <c r="BS97" s="206"/>
      <c r="BT97" s="206"/>
      <c r="BU97" s="206"/>
      <c r="BV97" s="206"/>
      <c r="BW97" s="206"/>
      <c r="BX97" s="206"/>
      <c r="BY97" s="206"/>
      <c r="BZ97" s="206"/>
      <c r="CA97" s="206"/>
      <c r="CB97" s="206"/>
      <c r="CC97" s="206"/>
      <c r="CD97" s="206"/>
      <c r="CE97" s="206"/>
      <c r="CF97" s="206"/>
      <c r="CG97" s="206"/>
      <c r="CH97" s="206"/>
      <c r="CI97" s="206"/>
      <c r="CJ97" s="206"/>
      <c r="CK97" s="206"/>
      <c r="CL97" s="206"/>
      <c r="CM97" s="206"/>
      <c r="CN97" s="206"/>
      <c r="CO97" s="206"/>
      <c r="CP97" s="206"/>
      <c r="CQ97" s="206"/>
      <c r="CR97" s="206"/>
      <c r="CS97" s="206"/>
      <c r="CT97" s="206"/>
      <c r="CU97" s="206"/>
      <c r="CV97" s="206"/>
      <c r="CW97" s="206"/>
      <c r="CX97" s="206"/>
      <c r="CY97" s="206"/>
      <c r="CZ97" s="206"/>
      <c r="DA97" s="206"/>
      <c r="DB97" s="206"/>
      <c r="DC97" s="206"/>
      <c r="DD97" s="206"/>
      <c r="DE97" s="206"/>
      <c r="DF97" s="206"/>
      <c r="DG97" s="206"/>
      <c r="DH97" s="206"/>
      <c r="DI97" s="206"/>
      <c r="DJ97" s="206"/>
      <c r="DK97" s="206"/>
      <c r="DL97" s="206"/>
      <c r="DM97" s="206"/>
      <c r="DN97" s="206"/>
      <c r="DO97" s="206"/>
      <c r="DP97" s="206"/>
      <c r="DQ97" s="206"/>
      <c r="DR97" s="206"/>
      <c r="DS97" s="206"/>
      <c r="DT97" s="206"/>
      <c r="DU97" s="206"/>
      <c r="DV97" s="206"/>
      <c r="DW97" s="206"/>
      <c r="DX97" s="206"/>
      <c r="DY97" s="206"/>
      <c r="DZ97" s="206"/>
      <c r="EA97" s="206"/>
      <c r="EB97" s="206"/>
      <c r="EC97" s="206"/>
      <c r="ED97" s="206"/>
      <c r="EE97" s="206"/>
      <c r="EF97" s="206"/>
      <c r="EG97" s="206"/>
      <c r="EH97" s="206"/>
      <c r="EI97" s="206"/>
      <c r="EJ97" s="206"/>
      <c r="EK97" s="206"/>
    </row>
    <row r="98" spans="1:141" ht="30">
      <c r="A98" s="7" t="s">
        <v>336</v>
      </c>
      <c r="B98" s="148" t="s">
        <v>505</v>
      </c>
      <c r="C98" s="148" t="s">
        <v>506</v>
      </c>
      <c r="D98" s="149" t="s">
        <v>507</v>
      </c>
      <c r="E98" s="150" t="s">
        <v>339</v>
      </c>
      <c r="F98" s="62" t="s">
        <v>0</v>
      </c>
      <c r="G98" s="92">
        <v>5</v>
      </c>
      <c r="H98" s="92">
        <v>4</v>
      </c>
      <c r="I98" s="92">
        <v>3</v>
      </c>
      <c r="J98" s="92">
        <v>3</v>
      </c>
      <c r="K98" s="92">
        <v>1</v>
      </c>
      <c r="L98" s="189">
        <v>0</v>
      </c>
      <c r="M98" s="189">
        <v>0</v>
      </c>
      <c r="N98" s="189">
        <v>0</v>
      </c>
      <c r="O98" s="189">
        <v>0</v>
      </c>
      <c r="P98" s="189">
        <v>0</v>
      </c>
      <c r="Q98" s="189">
        <v>0</v>
      </c>
      <c r="R98" s="189">
        <v>0</v>
      </c>
      <c r="S98" s="189">
        <v>0.53078749999999997</v>
      </c>
      <c r="T98" s="189">
        <v>0.50793749999999993</v>
      </c>
      <c r="U98" s="189">
        <v>0.50793749999999993</v>
      </c>
      <c r="V98" s="189">
        <v>0.50793749999999993</v>
      </c>
      <c r="W98" s="189">
        <v>0.50793749999999993</v>
      </c>
      <c r="X98" s="65" t="s">
        <v>508</v>
      </c>
      <c r="Y98" s="65"/>
    </row>
    <row r="99" spans="1:141">
      <c r="B99" s="148"/>
      <c r="C99" s="148"/>
      <c r="D99" s="149" t="s">
        <v>509</v>
      </c>
      <c r="E99" s="150" t="s">
        <v>341</v>
      </c>
      <c r="F99" s="62" t="s">
        <v>0</v>
      </c>
      <c r="G99" s="92">
        <v>0</v>
      </c>
      <c r="H99" s="92">
        <v>2</v>
      </c>
      <c r="I99" s="92">
        <v>1</v>
      </c>
      <c r="J99" s="92">
        <v>1</v>
      </c>
      <c r="K99" s="92">
        <v>1</v>
      </c>
      <c r="L99" s="189">
        <v>0</v>
      </c>
      <c r="M99" s="189">
        <v>1</v>
      </c>
      <c r="N99" s="189">
        <v>1</v>
      </c>
      <c r="O99" s="189">
        <v>0</v>
      </c>
      <c r="P99" s="189">
        <v>1</v>
      </c>
      <c r="Q99" s="204">
        <v>0</v>
      </c>
      <c r="R99" s="189">
        <v>1</v>
      </c>
      <c r="S99" s="189">
        <v>0.34715000000000001</v>
      </c>
      <c r="T99" s="189">
        <v>0.34360000000000002</v>
      </c>
      <c r="U99" s="189">
        <v>0.34360000000000002</v>
      </c>
      <c r="V99" s="189">
        <v>0.34360000000000002</v>
      </c>
      <c r="W99" s="189">
        <v>0.34360000000000002</v>
      </c>
      <c r="X99" s="65" t="s">
        <v>508</v>
      </c>
      <c r="Y99" s="65"/>
    </row>
    <row r="100" spans="1:141">
      <c r="B100" s="148"/>
      <c r="C100" s="148"/>
      <c r="D100" s="149" t="s">
        <v>510</v>
      </c>
      <c r="E100" s="150" t="s">
        <v>342</v>
      </c>
      <c r="F100" s="62" t="s">
        <v>0</v>
      </c>
      <c r="G100" s="92">
        <v>2</v>
      </c>
      <c r="H100" s="92">
        <v>3</v>
      </c>
      <c r="I100" s="92">
        <v>5</v>
      </c>
      <c r="J100" s="92">
        <v>8</v>
      </c>
      <c r="K100" s="92">
        <v>0</v>
      </c>
      <c r="L100" s="189">
        <v>0</v>
      </c>
      <c r="M100" s="189">
        <v>2</v>
      </c>
      <c r="N100" s="189">
        <v>0</v>
      </c>
      <c r="O100" s="189">
        <v>0</v>
      </c>
      <c r="P100" s="189">
        <v>0</v>
      </c>
      <c r="Q100" s="204">
        <v>2</v>
      </c>
      <c r="R100" s="189">
        <v>1</v>
      </c>
      <c r="S100" s="189">
        <v>0.89800000000000002</v>
      </c>
      <c r="T100" s="189">
        <v>0.89334999999999998</v>
      </c>
      <c r="U100" s="189">
        <v>0.89334999999999998</v>
      </c>
      <c r="V100" s="189">
        <v>0.89334999999999998</v>
      </c>
      <c r="W100" s="189">
        <v>0.89334999999999998</v>
      </c>
      <c r="X100" s="65" t="s">
        <v>508</v>
      </c>
      <c r="Y100" s="65"/>
    </row>
    <row r="101" spans="1:141">
      <c r="B101" s="148"/>
      <c r="C101" s="148"/>
      <c r="D101" s="149" t="s">
        <v>511</v>
      </c>
      <c r="E101" s="150" t="s">
        <v>343</v>
      </c>
      <c r="F101" s="62" t="s">
        <v>0</v>
      </c>
      <c r="G101" s="92">
        <v>6</v>
      </c>
      <c r="H101" s="92">
        <v>4</v>
      </c>
      <c r="I101" s="92">
        <v>4</v>
      </c>
      <c r="J101" s="92">
        <v>1</v>
      </c>
      <c r="K101" s="92">
        <v>3</v>
      </c>
      <c r="L101" s="189">
        <v>0</v>
      </c>
      <c r="M101" s="189">
        <v>1</v>
      </c>
      <c r="N101" s="189">
        <v>1</v>
      </c>
      <c r="O101" s="189">
        <v>0</v>
      </c>
      <c r="P101" s="189">
        <v>0</v>
      </c>
      <c r="Q101" s="204">
        <v>0</v>
      </c>
      <c r="R101" s="189">
        <v>0</v>
      </c>
      <c r="S101" s="189">
        <v>0.69772500000000004</v>
      </c>
      <c r="T101" s="189">
        <v>0.69387500000000002</v>
      </c>
      <c r="U101" s="189">
        <v>0.69387500000000002</v>
      </c>
      <c r="V101" s="189">
        <v>0.69387500000000002</v>
      </c>
      <c r="W101" s="189">
        <v>0.69387500000000002</v>
      </c>
      <c r="X101" s="65" t="s">
        <v>508</v>
      </c>
      <c r="Y101" s="65"/>
    </row>
    <row r="102" spans="1:141" ht="30">
      <c r="B102" s="148"/>
      <c r="C102" s="148"/>
      <c r="D102" s="149" t="s">
        <v>512</v>
      </c>
      <c r="E102" s="150" t="s">
        <v>344</v>
      </c>
      <c r="F102" s="62" t="s">
        <v>0</v>
      </c>
      <c r="G102" s="92">
        <v>3</v>
      </c>
      <c r="H102" s="92">
        <v>2</v>
      </c>
      <c r="I102" s="92">
        <v>2</v>
      </c>
      <c r="J102" s="92">
        <v>1</v>
      </c>
      <c r="K102" s="92">
        <v>0</v>
      </c>
      <c r="L102" s="189">
        <v>0</v>
      </c>
      <c r="M102" s="189">
        <v>0</v>
      </c>
      <c r="N102" s="189">
        <v>0</v>
      </c>
      <c r="O102" s="189">
        <v>0</v>
      </c>
      <c r="P102" s="189">
        <v>0</v>
      </c>
      <c r="Q102" s="204">
        <v>1</v>
      </c>
      <c r="R102" s="189">
        <v>1</v>
      </c>
      <c r="S102" s="189">
        <v>0.24902500000000002</v>
      </c>
      <c r="T102" s="189">
        <v>0.24695</v>
      </c>
      <c r="U102" s="189">
        <v>0.24695</v>
      </c>
      <c r="V102" s="189">
        <v>0.24695</v>
      </c>
      <c r="W102" s="189">
        <v>0.24695</v>
      </c>
      <c r="X102" s="65" t="s">
        <v>508</v>
      </c>
      <c r="Y102" s="65"/>
    </row>
    <row r="103" spans="1:141" ht="30">
      <c r="B103" s="148"/>
      <c r="C103" s="148" t="s">
        <v>513</v>
      </c>
      <c r="D103" s="149" t="s">
        <v>514</v>
      </c>
      <c r="E103" s="150" t="s">
        <v>420</v>
      </c>
      <c r="F103" s="62" t="s">
        <v>0</v>
      </c>
      <c r="G103" s="92">
        <v>0</v>
      </c>
      <c r="H103" s="92">
        <v>1</v>
      </c>
      <c r="I103" s="92">
        <v>0</v>
      </c>
      <c r="J103" s="92">
        <v>0</v>
      </c>
      <c r="K103" s="92">
        <v>0</v>
      </c>
      <c r="L103" s="189">
        <v>0</v>
      </c>
      <c r="M103" s="189">
        <v>0</v>
      </c>
      <c r="N103" s="189">
        <v>1</v>
      </c>
      <c r="O103" s="189">
        <v>0</v>
      </c>
      <c r="P103" s="189">
        <v>0</v>
      </c>
      <c r="Q103" s="204">
        <v>1</v>
      </c>
      <c r="R103" s="189">
        <v>0</v>
      </c>
      <c r="S103" s="189">
        <v>8.1250000000000017E-2</v>
      </c>
      <c r="T103" s="189">
        <v>6.2000000000000013E-2</v>
      </c>
      <c r="U103" s="189">
        <v>6.2000000000000013E-2</v>
      </c>
      <c r="V103" s="189">
        <v>6.2000000000000013E-2</v>
      </c>
      <c r="W103" s="189">
        <v>6.2000000000000013E-2</v>
      </c>
      <c r="X103" s="65" t="s">
        <v>508</v>
      </c>
      <c r="Y103" s="65"/>
    </row>
    <row r="104" spans="1:141" ht="30">
      <c r="B104" s="148"/>
      <c r="C104" s="148"/>
      <c r="D104" s="149" t="s">
        <v>515</v>
      </c>
      <c r="E104" s="150" t="s">
        <v>422</v>
      </c>
      <c r="F104" s="62" t="s">
        <v>0</v>
      </c>
      <c r="G104" s="92">
        <v>2</v>
      </c>
      <c r="H104" s="92">
        <v>3</v>
      </c>
      <c r="I104" s="92">
        <v>1</v>
      </c>
      <c r="J104" s="92">
        <v>1</v>
      </c>
      <c r="K104" s="92">
        <v>0</v>
      </c>
      <c r="L104" s="189">
        <v>0</v>
      </c>
      <c r="M104" s="189">
        <v>0</v>
      </c>
      <c r="N104" s="189">
        <v>1</v>
      </c>
      <c r="O104" s="189">
        <v>0</v>
      </c>
      <c r="P104" s="189">
        <v>0</v>
      </c>
      <c r="Q104" s="204">
        <v>1</v>
      </c>
      <c r="R104" s="189">
        <v>1</v>
      </c>
      <c r="S104" s="189">
        <v>0.28349999999999997</v>
      </c>
      <c r="T104" s="189">
        <v>0.27815000000000001</v>
      </c>
      <c r="U104" s="189">
        <v>0.27815000000000001</v>
      </c>
      <c r="V104" s="189">
        <v>0.27815000000000001</v>
      </c>
      <c r="W104" s="189">
        <v>0.27815000000000001</v>
      </c>
      <c r="X104" s="65" t="s">
        <v>508</v>
      </c>
      <c r="Y104" s="65"/>
    </row>
    <row r="105" spans="1:141" ht="30">
      <c r="B105" s="148"/>
      <c r="C105" s="148"/>
      <c r="D105" s="149" t="s">
        <v>516</v>
      </c>
      <c r="E105" s="150" t="s">
        <v>424</v>
      </c>
      <c r="F105" s="62" t="s">
        <v>0</v>
      </c>
      <c r="G105" s="92">
        <v>0</v>
      </c>
      <c r="H105" s="92">
        <v>0</v>
      </c>
      <c r="I105" s="92">
        <v>1</v>
      </c>
      <c r="J105" s="92">
        <v>0</v>
      </c>
      <c r="K105" s="92">
        <v>1</v>
      </c>
      <c r="L105" s="189">
        <v>0</v>
      </c>
      <c r="M105" s="189">
        <v>0</v>
      </c>
      <c r="N105" s="189">
        <v>1</v>
      </c>
      <c r="O105" s="189">
        <v>0</v>
      </c>
      <c r="P105" s="189">
        <v>0</v>
      </c>
      <c r="Q105" s="204">
        <v>0</v>
      </c>
      <c r="R105" s="204">
        <v>0</v>
      </c>
      <c r="S105" s="189">
        <v>0.11650000000000001</v>
      </c>
      <c r="T105" s="189">
        <v>0.1</v>
      </c>
      <c r="U105" s="189">
        <v>0.1</v>
      </c>
      <c r="V105" s="189">
        <v>0.1</v>
      </c>
      <c r="W105" s="189">
        <v>0.1</v>
      </c>
      <c r="X105" s="65" t="s">
        <v>508</v>
      </c>
      <c r="Y105" s="65"/>
    </row>
    <row r="106" spans="1:141" ht="30">
      <c r="B106" s="148"/>
      <c r="C106" s="148"/>
      <c r="D106" s="149" t="s">
        <v>517</v>
      </c>
      <c r="E106" s="150" t="s">
        <v>350</v>
      </c>
      <c r="F106" s="62" t="s">
        <v>0</v>
      </c>
      <c r="G106" s="92">
        <v>0</v>
      </c>
      <c r="H106" s="92">
        <v>2</v>
      </c>
      <c r="I106" s="92">
        <v>1</v>
      </c>
      <c r="J106" s="92">
        <v>0</v>
      </c>
      <c r="K106" s="92">
        <v>0</v>
      </c>
      <c r="L106" s="189">
        <v>1</v>
      </c>
      <c r="M106" s="189">
        <v>0</v>
      </c>
      <c r="N106" s="189">
        <v>2</v>
      </c>
      <c r="O106" s="189">
        <v>2</v>
      </c>
      <c r="P106" s="189">
        <v>0</v>
      </c>
      <c r="Q106" s="204">
        <v>0</v>
      </c>
      <c r="R106" s="204">
        <v>0</v>
      </c>
      <c r="S106" s="189">
        <v>0.4</v>
      </c>
      <c r="T106" s="189">
        <v>0.2475</v>
      </c>
      <c r="U106" s="189">
        <v>0.2475</v>
      </c>
      <c r="V106" s="189">
        <v>0.2475</v>
      </c>
      <c r="W106" s="189">
        <v>0.2475</v>
      </c>
      <c r="X106" s="65" t="s">
        <v>508</v>
      </c>
      <c r="Y106" s="65"/>
    </row>
    <row r="107" spans="1:141" ht="30">
      <c r="B107" s="148"/>
      <c r="C107" s="148"/>
      <c r="D107" s="149" t="s">
        <v>518</v>
      </c>
      <c r="E107" s="150" t="s">
        <v>427</v>
      </c>
      <c r="F107" s="62" t="s">
        <v>0</v>
      </c>
      <c r="G107" s="92">
        <v>1</v>
      </c>
      <c r="H107" s="92">
        <v>0</v>
      </c>
      <c r="I107" s="92">
        <v>0</v>
      </c>
      <c r="J107" s="92">
        <v>1</v>
      </c>
      <c r="K107" s="92">
        <v>1</v>
      </c>
      <c r="L107" s="189">
        <v>0</v>
      </c>
      <c r="M107" s="189">
        <v>0</v>
      </c>
      <c r="N107" s="189">
        <v>1</v>
      </c>
      <c r="O107" s="189">
        <v>0</v>
      </c>
      <c r="P107" s="189">
        <v>0</v>
      </c>
      <c r="Q107" s="204">
        <v>1</v>
      </c>
      <c r="R107" s="189">
        <v>0</v>
      </c>
      <c r="S107" s="189">
        <v>0.1482</v>
      </c>
      <c r="T107" s="189">
        <v>0.14652500000000002</v>
      </c>
      <c r="U107" s="189">
        <v>0.14652500000000002</v>
      </c>
      <c r="V107" s="189">
        <v>0.14652500000000002</v>
      </c>
      <c r="W107" s="189">
        <v>0.14652500000000002</v>
      </c>
      <c r="X107" s="65" t="s">
        <v>508</v>
      </c>
      <c r="Y107" s="65"/>
    </row>
    <row r="108" spans="1:141" ht="30">
      <c r="B108" s="148"/>
      <c r="C108" s="148"/>
      <c r="D108" s="149" t="s">
        <v>519</v>
      </c>
      <c r="E108" s="150" t="s">
        <v>429</v>
      </c>
      <c r="F108" s="62" t="s">
        <v>0</v>
      </c>
      <c r="G108" s="92">
        <v>0</v>
      </c>
      <c r="H108" s="92">
        <v>0</v>
      </c>
      <c r="I108" s="92">
        <v>0</v>
      </c>
      <c r="J108" s="92">
        <v>0</v>
      </c>
      <c r="K108" s="92">
        <v>0</v>
      </c>
      <c r="L108" s="189">
        <v>0</v>
      </c>
      <c r="M108" s="189">
        <v>0</v>
      </c>
      <c r="N108" s="189">
        <v>0</v>
      </c>
      <c r="O108" s="189">
        <v>1</v>
      </c>
      <c r="P108" s="189">
        <v>0</v>
      </c>
      <c r="Q108" s="204">
        <v>0</v>
      </c>
      <c r="R108" s="189">
        <v>0</v>
      </c>
      <c r="S108" s="189">
        <v>0.05</v>
      </c>
      <c r="T108" s="189">
        <v>0.05</v>
      </c>
      <c r="U108" s="189">
        <v>0.05</v>
      </c>
      <c r="V108" s="189">
        <v>0.05</v>
      </c>
      <c r="W108" s="189">
        <v>0.05</v>
      </c>
      <c r="X108" s="65" t="s">
        <v>508</v>
      </c>
      <c r="Y108" s="65"/>
    </row>
    <row r="109" spans="1:141" ht="30">
      <c r="B109" s="148"/>
      <c r="C109" s="148"/>
      <c r="D109" s="149" t="s">
        <v>520</v>
      </c>
      <c r="E109" s="150" t="s">
        <v>431</v>
      </c>
      <c r="F109" s="62" t="s">
        <v>1</v>
      </c>
      <c r="G109" s="92">
        <v>0</v>
      </c>
      <c r="H109" s="92">
        <v>0</v>
      </c>
      <c r="I109" s="92">
        <v>0</v>
      </c>
      <c r="J109" s="92">
        <v>0</v>
      </c>
      <c r="K109" s="92">
        <v>0</v>
      </c>
      <c r="L109" s="189">
        <v>0</v>
      </c>
      <c r="M109" s="189">
        <v>0</v>
      </c>
      <c r="N109" s="189">
        <v>0</v>
      </c>
      <c r="O109" s="189">
        <v>0</v>
      </c>
      <c r="P109" s="189">
        <v>0</v>
      </c>
      <c r="Q109" s="204">
        <v>0</v>
      </c>
      <c r="R109" s="189">
        <v>0</v>
      </c>
      <c r="S109" s="189">
        <v>0</v>
      </c>
      <c r="T109" s="189">
        <v>0</v>
      </c>
      <c r="U109" s="189">
        <v>0</v>
      </c>
      <c r="V109" s="189">
        <v>0</v>
      </c>
      <c r="W109" s="189">
        <v>0</v>
      </c>
      <c r="X109" s="65" t="s">
        <v>508</v>
      </c>
      <c r="Y109" s="65"/>
    </row>
    <row r="110" spans="1:141" ht="30">
      <c r="B110" s="148"/>
      <c r="C110" s="148"/>
      <c r="D110" s="149" t="s">
        <v>521</v>
      </c>
      <c r="E110" s="150" t="s">
        <v>348</v>
      </c>
      <c r="F110" s="62" t="s">
        <v>0</v>
      </c>
      <c r="G110" s="92">
        <v>0</v>
      </c>
      <c r="H110" s="92">
        <v>0</v>
      </c>
      <c r="I110" s="92">
        <v>0</v>
      </c>
      <c r="J110" s="92">
        <v>1</v>
      </c>
      <c r="K110" s="92">
        <v>1</v>
      </c>
      <c r="L110" s="189">
        <v>0</v>
      </c>
      <c r="M110" s="189">
        <v>0</v>
      </c>
      <c r="N110" s="189">
        <v>0</v>
      </c>
      <c r="O110" s="189">
        <v>0</v>
      </c>
      <c r="P110" s="189">
        <v>0</v>
      </c>
      <c r="Q110" s="204">
        <v>0</v>
      </c>
      <c r="R110" s="189">
        <v>0</v>
      </c>
      <c r="S110" s="189">
        <v>9.9975000000000008E-2</v>
      </c>
      <c r="T110" s="189">
        <v>9.9950000000000011E-2</v>
      </c>
      <c r="U110" s="189">
        <v>9.9950000000000011E-2</v>
      </c>
      <c r="V110" s="189">
        <v>9.9950000000000011E-2</v>
      </c>
      <c r="W110" s="189">
        <v>9.9950000000000011E-2</v>
      </c>
      <c r="X110" s="65" t="s">
        <v>508</v>
      </c>
      <c r="Y110" s="65"/>
    </row>
    <row r="111" spans="1:141" ht="30">
      <c r="B111" s="148"/>
      <c r="C111" s="148"/>
      <c r="D111" s="149" t="s">
        <v>522</v>
      </c>
      <c r="E111" s="150" t="s">
        <v>434</v>
      </c>
      <c r="F111" s="62" t="s">
        <v>1</v>
      </c>
      <c r="G111" s="92">
        <v>0</v>
      </c>
      <c r="H111" s="92">
        <v>0</v>
      </c>
      <c r="I111" s="92">
        <v>0</v>
      </c>
      <c r="J111" s="92">
        <v>0</v>
      </c>
      <c r="K111" s="92">
        <v>0</v>
      </c>
      <c r="L111" s="189">
        <v>0</v>
      </c>
      <c r="M111" s="189">
        <v>0</v>
      </c>
      <c r="N111" s="189">
        <v>0</v>
      </c>
      <c r="O111" s="189">
        <v>0</v>
      </c>
      <c r="P111" s="189">
        <v>0</v>
      </c>
      <c r="Q111" s="204">
        <v>0</v>
      </c>
      <c r="R111" s="189">
        <v>0</v>
      </c>
      <c r="S111" s="189">
        <v>0</v>
      </c>
      <c r="T111" s="189">
        <v>0</v>
      </c>
      <c r="U111" s="189">
        <v>0</v>
      </c>
      <c r="V111" s="189">
        <v>0</v>
      </c>
      <c r="W111" s="189">
        <v>0</v>
      </c>
      <c r="X111" s="65" t="s">
        <v>508</v>
      </c>
      <c r="Y111" s="65"/>
    </row>
    <row r="112" spans="1:141" ht="30">
      <c r="B112" s="148"/>
      <c r="C112" s="148"/>
      <c r="D112" s="149" t="s">
        <v>523</v>
      </c>
      <c r="E112" s="150" t="s">
        <v>436</v>
      </c>
      <c r="F112" s="62" t="s">
        <v>1</v>
      </c>
      <c r="G112" s="92">
        <v>0</v>
      </c>
      <c r="H112" s="92">
        <v>0</v>
      </c>
      <c r="I112" s="92">
        <v>0</v>
      </c>
      <c r="J112" s="92">
        <v>0</v>
      </c>
      <c r="K112" s="92">
        <v>0</v>
      </c>
      <c r="L112" s="189">
        <v>0</v>
      </c>
      <c r="M112" s="189">
        <v>0</v>
      </c>
      <c r="N112" s="189">
        <v>0</v>
      </c>
      <c r="O112" s="189">
        <v>0</v>
      </c>
      <c r="P112" s="189">
        <v>0</v>
      </c>
      <c r="Q112" s="204">
        <v>0</v>
      </c>
      <c r="R112" s="189">
        <v>0</v>
      </c>
      <c r="S112" s="189">
        <v>0</v>
      </c>
      <c r="T112" s="189">
        <v>0</v>
      </c>
      <c r="U112" s="189">
        <v>0</v>
      </c>
      <c r="V112" s="189">
        <v>0</v>
      </c>
      <c r="W112" s="189">
        <v>0</v>
      </c>
      <c r="X112" s="65" t="s">
        <v>508</v>
      </c>
      <c r="Y112" s="65"/>
    </row>
    <row r="113" spans="1:25" ht="30">
      <c r="B113" s="148"/>
      <c r="C113" s="148"/>
      <c r="D113" s="149" t="s">
        <v>524</v>
      </c>
      <c r="E113" s="150" t="s">
        <v>438</v>
      </c>
      <c r="F113" s="62" t="s">
        <v>0</v>
      </c>
      <c r="G113" s="92">
        <v>0</v>
      </c>
      <c r="H113" s="92">
        <v>0</v>
      </c>
      <c r="I113" s="92">
        <v>0</v>
      </c>
      <c r="J113" s="92">
        <v>1</v>
      </c>
      <c r="K113" s="92">
        <v>1</v>
      </c>
      <c r="L113" s="189">
        <v>0</v>
      </c>
      <c r="M113" s="189">
        <v>0</v>
      </c>
      <c r="N113" s="189">
        <v>0</v>
      </c>
      <c r="O113" s="189">
        <v>1</v>
      </c>
      <c r="P113" s="189">
        <v>0</v>
      </c>
      <c r="Q113" s="204">
        <v>0</v>
      </c>
      <c r="R113" s="189">
        <v>0</v>
      </c>
      <c r="S113" s="189">
        <v>0.14995000000000003</v>
      </c>
      <c r="T113" s="189">
        <v>0.14990000000000003</v>
      </c>
      <c r="U113" s="189">
        <v>0.14990000000000003</v>
      </c>
      <c r="V113" s="189">
        <v>0.14990000000000003</v>
      </c>
      <c r="W113" s="189">
        <v>0.14990000000000003</v>
      </c>
      <c r="X113" s="65" t="s">
        <v>508</v>
      </c>
      <c r="Y113" s="65"/>
    </row>
    <row r="114" spans="1:25" ht="30">
      <c r="B114" s="148"/>
      <c r="C114" s="148"/>
      <c r="D114" s="149" t="s">
        <v>525</v>
      </c>
      <c r="E114" s="150" t="s">
        <v>440</v>
      </c>
      <c r="F114" s="62" t="s">
        <v>1</v>
      </c>
      <c r="G114" s="92">
        <v>0</v>
      </c>
      <c r="H114" s="92">
        <v>0</v>
      </c>
      <c r="I114" s="92">
        <v>0</v>
      </c>
      <c r="J114" s="92">
        <v>0</v>
      </c>
      <c r="K114" s="92">
        <v>0</v>
      </c>
      <c r="L114" s="189">
        <v>0</v>
      </c>
      <c r="M114" s="189">
        <v>0</v>
      </c>
      <c r="N114" s="189">
        <v>0</v>
      </c>
      <c r="O114" s="189">
        <v>0</v>
      </c>
      <c r="P114" s="189">
        <v>0</v>
      </c>
      <c r="Q114" s="204">
        <v>0</v>
      </c>
      <c r="R114" s="189">
        <v>0</v>
      </c>
      <c r="S114" s="189">
        <v>0</v>
      </c>
      <c r="T114" s="189">
        <v>0</v>
      </c>
      <c r="U114" s="189">
        <v>0</v>
      </c>
      <c r="V114" s="189">
        <v>0</v>
      </c>
      <c r="W114" s="189">
        <v>0</v>
      </c>
      <c r="X114" s="65" t="s">
        <v>508</v>
      </c>
      <c r="Y114" s="65"/>
    </row>
    <row r="115" spans="1:25" ht="30">
      <c r="B115" s="148"/>
      <c r="C115" s="148"/>
      <c r="D115" s="149" t="s">
        <v>526</v>
      </c>
      <c r="E115" s="150" t="s">
        <v>442</v>
      </c>
      <c r="F115" s="62" t="s">
        <v>0</v>
      </c>
      <c r="G115" s="92">
        <v>2</v>
      </c>
      <c r="H115" s="92">
        <v>3</v>
      </c>
      <c r="I115" s="92">
        <v>0</v>
      </c>
      <c r="J115" s="92">
        <v>0</v>
      </c>
      <c r="K115" s="92">
        <v>1</v>
      </c>
      <c r="L115" s="189">
        <v>1</v>
      </c>
      <c r="M115" s="189">
        <v>0</v>
      </c>
      <c r="N115" s="189">
        <v>2</v>
      </c>
      <c r="O115" s="189">
        <v>0</v>
      </c>
      <c r="P115" s="189">
        <v>0</v>
      </c>
      <c r="Q115" s="204">
        <v>0</v>
      </c>
      <c r="R115" s="189">
        <v>1</v>
      </c>
      <c r="S115" s="189">
        <v>0.34045000000000003</v>
      </c>
      <c r="T115" s="189">
        <v>0.33679999999999999</v>
      </c>
      <c r="U115" s="189">
        <v>0.33679999999999999</v>
      </c>
      <c r="V115" s="189">
        <v>0.33679999999999999</v>
      </c>
      <c r="W115" s="189">
        <v>0.33679999999999999</v>
      </c>
      <c r="X115" s="65" t="s">
        <v>508</v>
      </c>
      <c r="Y115" s="65"/>
    </row>
    <row r="116" spans="1:25" ht="30">
      <c r="B116" s="148"/>
      <c r="C116" s="148"/>
      <c r="D116" s="149" t="s">
        <v>527</v>
      </c>
      <c r="E116" s="150" t="s">
        <v>444</v>
      </c>
      <c r="F116" s="62" t="s">
        <v>0</v>
      </c>
      <c r="G116" s="92">
        <v>1</v>
      </c>
      <c r="H116" s="92">
        <v>2</v>
      </c>
      <c r="I116" s="92">
        <v>0</v>
      </c>
      <c r="J116" s="92">
        <v>1</v>
      </c>
      <c r="K116" s="92">
        <v>0</v>
      </c>
      <c r="L116" s="189">
        <v>0</v>
      </c>
      <c r="M116" s="189">
        <v>0</v>
      </c>
      <c r="N116" s="189">
        <v>0</v>
      </c>
      <c r="O116" s="189">
        <v>0</v>
      </c>
      <c r="P116" s="189">
        <v>1</v>
      </c>
      <c r="Q116" s="204">
        <v>0</v>
      </c>
      <c r="R116" s="189">
        <v>0</v>
      </c>
      <c r="S116" s="189">
        <v>0.13490000000000002</v>
      </c>
      <c r="T116" s="189">
        <v>0.13045000000000001</v>
      </c>
      <c r="U116" s="189">
        <v>0.13045000000000001</v>
      </c>
      <c r="V116" s="189">
        <v>0.13045000000000001</v>
      </c>
      <c r="W116" s="189">
        <v>0.13045000000000001</v>
      </c>
      <c r="X116" s="65" t="s">
        <v>508</v>
      </c>
      <c r="Y116" s="65"/>
    </row>
    <row r="117" spans="1:25">
      <c r="B117" s="148"/>
      <c r="C117" s="148"/>
      <c r="D117" s="149" t="s">
        <v>528</v>
      </c>
      <c r="E117" s="150" t="s">
        <v>353</v>
      </c>
      <c r="F117" s="62" t="s">
        <v>0</v>
      </c>
      <c r="G117" s="92">
        <v>0</v>
      </c>
      <c r="H117" s="92">
        <v>1</v>
      </c>
      <c r="I117" s="92">
        <v>1</v>
      </c>
      <c r="J117" s="92">
        <v>1</v>
      </c>
      <c r="K117" s="92">
        <v>3</v>
      </c>
      <c r="L117" s="189">
        <v>0</v>
      </c>
      <c r="M117" s="189">
        <v>0</v>
      </c>
      <c r="N117" s="189">
        <v>2</v>
      </c>
      <c r="O117" s="189">
        <v>0</v>
      </c>
      <c r="P117" s="189">
        <v>0</v>
      </c>
      <c r="Q117" s="204">
        <v>0</v>
      </c>
      <c r="R117" s="189">
        <v>0</v>
      </c>
      <c r="S117" s="189">
        <v>0.38305</v>
      </c>
      <c r="T117" s="189">
        <v>0.37687499999999996</v>
      </c>
      <c r="U117" s="189">
        <v>0.37687499999999996</v>
      </c>
      <c r="V117" s="189">
        <v>0.37687499999999996</v>
      </c>
      <c r="W117" s="189">
        <v>0.37687499999999996</v>
      </c>
      <c r="X117" s="65" t="s">
        <v>508</v>
      </c>
      <c r="Y117" s="65"/>
    </row>
    <row r="118" spans="1:25" ht="30">
      <c r="B118" s="148"/>
      <c r="C118" s="148" t="s">
        <v>529</v>
      </c>
      <c r="D118" s="149" t="s">
        <v>530</v>
      </c>
      <c r="E118" s="150" t="s">
        <v>355</v>
      </c>
      <c r="F118" s="62" t="s">
        <v>0</v>
      </c>
      <c r="G118" s="92">
        <v>0</v>
      </c>
      <c r="H118" s="92">
        <v>0</v>
      </c>
      <c r="I118" s="92">
        <v>0</v>
      </c>
      <c r="J118" s="92">
        <v>1</v>
      </c>
      <c r="K118" s="92">
        <v>2</v>
      </c>
      <c r="L118" s="189">
        <v>0</v>
      </c>
      <c r="M118" s="189">
        <v>0</v>
      </c>
      <c r="N118" s="189">
        <v>0</v>
      </c>
      <c r="O118" s="189">
        <v>0</v>
      </c>
      <c r="P118" s="189">
        <v>0</v>
      </c>
      <c r="Q118" s="204">
        <v>0</v>
      </c>
      <c r="R118" s="189">
        <v>0</v>
      </c>
      <c r="S118" s="189">
        <v>0.14905000000000002</v>
      </c>
      <c r="T118" s="189">
        <v>0.14817500000000003</v>
      </c>
      <c r="U118" s="189">
        <v>0.14817500000000003</v>
      </c>
      <c r="V118" s="189">
        <v>0.14817500000000003</v>
      </c>
      <c r="W118" s="189">
        <v>0.14817500000000003</v>
      </c>
      <c r="X118" s="65" t="s">
        <v>508</v>
      </c>
      <c r="Y118" s="65"/>
    </row>
    <row r="119" spans="1:25" ht="30">
      <c r="B119" s="148"/>
      <c r="C119" s="148" t="s">
        <v>531</v>
      </c>
      <c r="D119" s="149" t="s">
        <v>532</v>
      </c>
      <c r="E119" s="150" t="s">
        <v>357</v>
      </c>
      <c r="F119" s="62" t="s">
        <v>1</v>
      </c>
      <c r="G119" s="92">
        <v>0</v>
      </c>
      <c r="H119" s="92">
        <v>0</v>
      </c>
      <c r="I119" s="92">
        <v>0</v>
      </c>
      <c r="J119" s="92">
        <v>0</v>
      </c>
      <c r="K119" s="92">
        <v>0</v>
      </c>
      <c r="L119" s="189">
        <v>0</v>
      </c>
      <c r="M119" s="189">
        <v>0</v>
      </c>
      <c r="N119" s="189">
        <v>0</v>
      </c>
      <c r="O119" s="189">
        <v>0</v>
      </c>
      <c r="P119" s="189">
        <v>0</v>
      </c>
      <c r="Q119" s="204">
        <v>0</v>
      </c>
      <c r="R119" s="189">
        <v>0</v>
      </c>
      <c r="S119" s="189">
        <v>0</v>
      </c>
      <c r="T119" s="189">
        <v>0</v>
      </c>
      <c r="U119" s="189">
        <v>0</v>
      </c>
      <c r="V119" s="189">
        <v>0</v>
      </c>
      <c r="W119" s="189">
        <v>0</v>
      </c>
      <c r="X119" s="65" t="s">
        <v>508</v>
      </c>
      <c r="Y119" s="65"/>
    </row>
    <row r="120" spans="1:25">
      <c r="B120" s="148"/>
      <c r="C120" s="148" t="s">
        <v>533</v>
      </c>
      <c r="D120" s="149" t="s">
        <v>534</v>
      </c>
      <c r="E120" s="150" t="s">
        <v>359</v>
      </c>
      <c r="F120" s="62" t="s">
        <v>1</v>
      </c>
      <c r="G120" s="92">
        <v>0</v>
      </c>
      <c r="H120" s="92">
        <v>0</v>
      </c>
      <c r="I120" s="92">
        <v>0</v>
      </c>
      <c r="J120" s="92">
        <v>0</v>
      </c>
      <c r="K120" s="92">
        <v>0</v>
      </c>
      <c r="L120" s="189">
        <v>0</v>
      </c>
      <c r="M120" s="189">
        <v>0</v>
      </c>
      <c r="N120" s="189">
        <v>0</v>
      </c>
      <c r="O120" s="189">
        <v>0</v>
      </c>
      <c r="P120" s="189">
        <v>0</v>
      </c>
      <c r="Q120" s="204">
        <v>0</v>
      </c>
      <c r="R120" s="189">
        <v>0</v>
      </c>
      <c r="S120" s="189">
        <v>0</v>
      </c>
      <c r="T120" s="189">
        <v>0</v>
      </c>
      <c r="U120" s="189">
        <v>0</v>
      </c>
      <c r="V120" s="189">
        <v>0</v>
      </c>
      <c r="W120" s="189">
        <v>0</v>
      </c>
      <c r="X120" s="65" t="s">
        <v>508</v>
      </c>
      <c r="Y120" s="65"/>
    </row>
    <row r="121" spans="1:25" ht="30">
      <c r="B121" s="148"/>
      <c r="C121" s="148" t="s">
        <v>535</v>
      </c>
      <c r="D121" s="149" t="s">
        <v>536</v>
      </c>
      <c r="E121" s="150" t="s">
        <v>361</v>
      </c>
      <c r="F121" s="62" t="s">
        <v>0</v>
      </c>
      <c r="G121" s="92">
        <v>0</v>
      </c>
      <c r="H121" s="92">
        <v>1</v>
      </c>
      <c r="I121" s="92">
        <v>1</v>
      </c>
      <c r="J121" s="92">
        <v>0</v>
      </c>
      <c r="K121" s="92">
        <v>0</v>
      </c>
      <c r="L121" s="189">
        <v>0</v>
      </c>
      <c r="M121" s="189">
        <v>0</v>
      </c>
      <c r="N121" s="189">
        <v>0</v>
      </c>
      <c r="O121" s="189">
        <v>0</v>
      </c>
      <c r="P121" s="189">
        <v>0</v>
      </c>
      <c r="Q121" s="204">
        <v>0</v>
      </c>
      <c r="R121" s="189">
        <v>1</v>
      </c>
      <c r="S121" s="189">
        <v>9.9650000000000002E-2</v>
      </c>
      <c r="T121" s="189">
        <v>9.9125000000000005E-2</v>
      </c>
      <c r="U121" s="189">
        <v>9.9125000000000005E-2</v>
      </c>
      <c r="V121" s="189">
        <v>9.9125000000000005E-2</v>
      </c>
      <c r="W121" s="189">
        <v>9.9125000000000005E-2</v>
      </c>
      <c r="X121" s="65" t="s">
        <v>508</v>
      </c>
      <c r="Y121" s="65"/>
    </row>
    <row r="122" spans="1:25">
      <c r="B122" s="148"/>
      <c r="C122" s="148" t="s">
        <v>537</v>
      </c>
      <c r="D122" s="149" t="s">
        <v>538</v>
      </c>
      <c r="E122" s="150" t="s">
        <v>363</v>
      </c>
      <c r="F122" s="62" t="s">
        <v>1</v>
      </c>
      <c r="G122" s="92">
        <v>0</v>
      </c>
      <c r="H122" s="92">
        <v>0</v>
      </c>
      <c r="I122" s="92">
        <v>0</v>
      </c>
      <c r="J122" s="92">
        <v>0</v>
      </c>
      <c r="K122" s="92">
        <v>0</v>
      </c>
      <c r="L122" s="189">
        <v>0</v>
      </c>
      <c r="M122" s="189">
        <v>0</v>
      </c>
      <c r="N122" s="189">
        <v>0</v>
      </c>
      <c r="O122" s="189">
        <v>0</v>
      </c>
      <c r="P122" s="189">
        <v>0</v>
      </c>
      <c r="Q122" s="204">
        <v>0</v>
      </c>
      <c r="R122" s="189">
        <v>0</v>
      </c>
      <c r="S122" s="189">
        <v>0</v>
      </c>
      <c r="T122" s="189">
        <v>0</v>
      </c>
      <c r="U122" s="189">
        <v>0</v>
      </c>
      <c r="V122" s="189">
        <v>0</v>
      </c>
      <c r="W122" s="189">
        <v>0</v>
      </c>
      <c r="X122" s="65" t="s">
        <v>508</v>
      </c>
      <c r="Y122" s="65"/>
    </row>
    <row r="123" spans="1:25">
      <c r="B123" s="148"/>
      <c r="C123" s="148" t="s">
        <v>539</v>
      </c>
      <c r="D123" s="149" t="s">
        <v>540</v>
      </c>
      <c r="E123" s="150" t="s">
        <v>365</v>
      </c>
      <c r="F123" s="62" t="s">
        <v>0</v>
      </c>
      <c r="G123" s="92">
        <v>2</v>
      </c>
      <c r="H123" s="92">
        <v>0</v>
      </c>
      <c r="I123" s="92">
        <v>1</v>
      </c>
      <c r="J123" s="92">
        <v>0</v>
      </c>
      <c r="K123" s="92">
        <v>0</v>
      </c>
      <c r="L123" s="189">
        <v>0</v>
      </c>
      <c r="M123" s="189">
        <v>0</v>
      </c>
      <c r="N123" s="189">
        <v>0</v>
      </c>
      <c r="O123" s="189">
        <v>0</v>
      </c>
      <c r="P123" s="189">
        <v>0</v>
      </c>
      <c r="Q123" s="204">
        <v>0</v>
      </c>
      <c r="R123" s="189">
        <v>0</v>
      </c>
      <c r="S123" s="189">
        <v>4.82E-2</v>
      </c>
      <c r="T123" s="189">
        <v>4.6524999999999997E-2</v>
      </c>
      <c r="U123" s="189">
        <v>4.6524999999999997E-2</v>
      </c>
      <c r="V123" s="189">
        <v>4.6524999999999997E-2</v>
      </c>
      <c r="W123" s="189">
        <v>4.6524999999999997E-2</v>
      </c>
      <c r="X123" s="65" t="s">
        <v>508</v>
      </c>
      <c r="Y123" s="65"/>
    </row>
    <row r="124" spans="1:25" ht="30">
      <c r="A124" s="7" t="s">
        <v>336</v>
      </c>
      <c r="B124" s="148" t="s">
        <v>541</v>
      </c>
      <c r="C124" s="148" t="s">
        <v>542</v>
      </c>
      <c r="D124" s="149" t="s">
        <v>543</v>
      </c>
      <c r="E124" s="150" t="s">
        <v>368</v>
      </c>
      <c r="F124" s="62" t="s">
        <v>0</v>
      </c>
      <c r="G124" s="92">
        <v>0</v>
      </c>
      <c r="H124" s="92">
        <v>0</v>
      </c>
      <c r="I124" s="92">
        <v>0</v>
      </c>
      <c r="J124" s="92">
        <v>0</v>
      </c>
      <c r="K124" s="92">
        <v>0</v>
      </c>
      <c r="L124" s="189">
        <v>0</v>
      </c>
      <c r="M124" s="189">
        <v>0</v>
      </c>
      <c r="N124" s="189">
        <v>0</v>
      </c>
      <c r="O124" s="189">
        <v>0</v>
      </c>
      <c r="P124" s="189">
        <v>0</v>
      </c>
      <c r="Q124" s="204">
        <v>0</v>
      </c>
      <c r="R124" s="189">
        <v>0</v>
      </c>
      <c r="S124" s="189">
        <v>0</v>
      </c>
      <c r="T124" s="189">
        <v>0</v>
      </c>
      <c r="U124" s="189">
        <v>0</v>
      </c>
      <c r="V124" s="189">
        <v>0</v>
      </c>
      <c r="W124" s="189">
        <v>0</v>
      </c>
      <c r="X124" s="65" t="s">
        <v>508</v>
      </c>
      <c r="Y124" s="65"/>
    </row>
    <row r="125" spans="1:25">
      <c r="B125" s="148"/>
      <c r="C125" s="148"/>
      <c r="D125" s="149" t="s">
        <v>544</v>
      </c>
      <c r="E125" s="150" t="s">
        <v>370</v>
      </c>
      <c r="F125" s="62" t="s">
        <v>0</v>
      </c>
      <c r="G125" s="92">
        <v>3</v>
      </c>
      <c r="H125" s="92">
        <v>0</v>
      </c>
      <c r="I125" s="92">
        <v>0</v>
      </c>
      <c r="J125" s="92">
        <v>1</v>
      </c>
      <c r="K125" s="92">
        <v>0</v>
      </c>
      <c r="L125" s="189">
        <v>0</v>
      </c>
      <c r="M125" s="189">
        <v>0</v>
      </c>
      <c r="N125" s="189">
        <v>0</v>
      </c>
      <c r="O125" s="189">
        <v>1</v>
      </c>
      <c r="P125" s="189">
        <v>0</v>
      </c>
      <c r="Q125" s="204">
        <v>0</v>
      </c>
      <c r="R125" s="189">
        <v>0</v>
      </c>
      <c r="S125" s="189">
        <v>8.7400000000000005E-2</v>
      </c>
      <c r="T125" s="189">
        <v>8.3500000000000005E-2</v>
      </c>
      <c r="U125" s="189">
        <v>8.3500000000000005E-2</v>
      </c>
      <c r="V125" s="189">
        <v>8.3500000000000005E-2</v>
      </c>
      <c r="W125" s="189">
        <v>8.3500000000000005E-2</v>
      </c>
      <c r="X125" s="65" t="s">
        <v>508</v>
      </c>
      <c r="Y125" s="65"/>
    </row>
    <row r="126" spans="1:25">
      <c r="B126" s="148"/>
      <c r="C126" s="148"/>
      <c r="D126" s="149" t="s">
        <v>545</v>
      </c>
      <c r="E126" s="150" t="s">
        <v>372</v>
      </c>
      <c r="F126" s="62" t="s">
        <v>0</v>
      </c>
      <c r="G126" s="92">
        <v>1</v>
      </c>
      <c r="H126" s="92">
        <v>0</v>
      </c>
      <c r="I126" s="92">
        <v>1</v>
      </c>
      <c r="J126" s="92">
        <v>0</v>
      </c>
      <c r="K126" s="92">
        <v>1</v>
      </c>
      <c r="L126" s="189">
        <v>0</v>
      </c>
      <c r="M126" s="189">
        <v>0</v>
      </c>
      <c r="N126" s="189">
        <v>0</v>
      </c>
      <c r="O126" s="189">
        <v>0</v>
      </c>
      <c r="P126" s="189">
        <v>1</v>
      </c>
      <c r="Q126" s="204">
        <v>0</v>
      </c>
      <c r="R126" s="189">
        <v>0</v>
      </c>
      <c r="S126" s="189">
        <v>9.3700000000000006E-2</v>
      </c>
      <c r="T126" s="189">
        <v>9.1749999999999998E-2</v>
      </c>
      <c r="U126" s="189">
        <v>9.1749999999999998E-2</v>
      </c>
      <c r="V126" s="189">
        <v>9.1749999999999998E-2</v>
      </c>
      <c r="W126" s="189">
        <v>9.1749999999999998E-2</v>
      </c>
      <c r="X126" s="65" t="s">
        <v>508</v>
      </c>
      <c r="Y126" s="65"/>
    </row>
    <row r="127" spans="1:25">
      <c r="B127" s="148"/>
      <c r="C127" s="148"/>
      <c r="D127" s="149" t="s">
        <v>546</v>
      </c>
      <c r="E127" s="150" t="s">
        <v>374</v>
      </c>
      <c r="F127" s="62" t="s">
        <v>0</v>
      </c>
      <c r="G127" s="92">
        <v>0</v>
      </c>
      <c r="H127" s="92">
        <v>0</v>
      </c>
      <c r="I127" s="92">
        <v>0</v>
      </c>
      <c r="J127" s="92">
        <v>3</v>
      </c>
      <c r="K127" s="92">
        <v>0</v>
      </c>
      <c r="L127" s="189">
        <v>0</v>
      </c>
      <c r="M127" s="189">
        <v>0</v>
      </c>
      <c r="N127" s="189">
        <v>0</v>
      </c>
      <c r="O127" s="189">
        <v>0</v>
      </c>
      <c r="P127" s="189">
        <v>0</v>
      </c>
      <c r="Q127" s="204">
        <v>0</v>
      </c>
      <c r="R127" s="189">
        <v>0</v>
      </c>
      <c r="S127" s="189">
        <v>0.15000000000000002</v>
      </c>
      <c r="T127" s="189">
        <v>0.15000000000000002</v>
      </c>
      <c r="U127" s="189">
        <v>0.15000000000000002</v>
      </c>
      <c r="V127" s="189">
        <v>0.15000000000000002</v>
      </c>
      <c r="W127" s="189">
        <v>0.15000000000000002</v>
      </c>
      <c r="X127" s="65" t="s">
        <v>508</v>
      </c>
      <c r="Y127" s="65"/>
    </row>
    <row r="128" spans="1:25" ht="30">
      <c r="B128" s="148"/>
      <c r="C128" s="148"/>
      <c r="D128" s="149" t="s">
        <v>547</v>
      </c>
      <c r="E128" s="150" t="s">
        <v>376</v>
      </c>
      <c r="F128" s="62" t="s">
        <v>0</v>
      </c>
      <c r="G128" s="92">
        <v>0</v>
      </c>
      <c r="H128" s="92">
        <v>1</v>
      </c>
      <c r="I128" s="92">
        <v>0</v>
      </c>
      <c r="J128" s="92">
        <v>1</v>
      </c>
      <c r="K128" s="92">
        <v>0</v>
      </c>
      <c r="L128" s="189">
        <v>0</v>
      </c>
      <c r="M128" s="189">
        <v>0</v>
      </c>
      <c r="N128" s="189">
        <v>0</v>
      </c>
      <c r="O128" s="189">
        <v>0</v>
      </c>
      <c r="P128" s="189">
        <v>0</v>
      </c>
      <c r="Q128" s="204">
        <v>0</v>
      </c>
      <c r="R128" s="189">
        <v>0</v>
      </c>
      <c r="S128" s="189">
        <v>9.3700000000000006E-2</v>
      </c>
      <c r="T128" s="189">
        <v>9.1750000000000012E-2</v>
      </c>
      <c r="U128" s="189">
        <v>9.1750000000000012E-2</v>
      </c>
      <c r="V128" s="189">
        <v>9.1750000000000012E-2</v>
      </c>
      <c r="W128" s="189">
        <v>9.1750000000000012E-2</v>
      </c>
      <c r="X128" s="65" t="s">
        <v>508</v>
      </c>
      <c r="Y128" s="65"/>
    </row>
    <row r="129" spans="2:25" ht="30">
      <c r="B129" s="148"/>
      <c r="C129" s="148" t="s">
        <v>548</v>
      </c>
      <c r="D129" s="149" t="s">
        <v>549</v>
      </c>
      <c r="E129" s="150" t="s">
        <v>467</v>
      </c>
      <c r="F129" s="62" t="s">
        <v>0</v>
      </c>
      <c r="G129" s="92">
        <v>0</v>
      </c>
      <c r="H129" s="92">
        <v>0</v>
      </c>
      <c r="I129" s="92">
        <v>0</v>
      </c>
      <c r="J129" s="92">
        <v>0</v>
      </c>
      <c r="K129" s="92">
        <v>0</v>
      </c>
      <c r="L129" s="189">
        <v>0</v>
      </c>
      <c r="M129" s="189">
        <v>0</v>
      </c>
      <c r="N129" s="189">
        <v>0</v>
      </c>
      <c r="O129" s="189">
        <v>0</v>
      </c>
      <c r="P129" s="189">
        <v>0</v>
      </c>
      <c r="Q129" s="204">
        <v>0</v>
      </c>
      <c r="R129" s="189">
        <v>0</v>
      </c>
      <c r="S129" s="189">
        <v>0</v>
      </c>
      <c r="T129" s="189">
        <v>0</v>
      </c>
      <c r="U129" s="189">
        <v>0</v>
      </c>
      <c r="V129" s="189">
        <v>0</v>
      </c>
      <c r="W129" s="189">
        <v>0</v>
      </c>
      <c r="X129" s="65" t="s">
        <v>508</v>
      </c>
      <c r="Y129" s="65"/>
    </row>
    <row r="130" spans="2:25" ht="30">
      <c r="B130" s="148"/>
      <c r="C130" s="148"/>
      <c r="D130" s="149" t="s">
        <v>550</v>
      </c>
      <c r="E130" s="150" t="s">
        <v>469</v>
      </c>
      <c r="F130" s="62" t="s">
        <v>0</v>
      </c>
      <c r="G130" s="92">
        <v>0</v>
      </c>
      <c r="H130" s="92">
        <v>0</v>
      </c>
      <c r="I130" s="92">
        <v>0</v>
      </c>
      <c r="J130" s="92">
        <v>0</v>
      </c>
      <c r="K130" s="92">
        <v>0</v>
      </c>
      <c r="L130" s="189">
        <v>0</v>
      </c>
      <c r="M130" s="189">
        <v>0</v>
      </c>
      <c r="N130" s="189">
        <v>0</v>
      </c>
      <c r="O130" s="189">
        <v>0</v>
      </c>
      <c r="P130" s="189">
        <v>0</v>
      </c>
      <c r="Q130" s="204">
        <v>0</v>
      </c>
      <c r="R130" s="189">
        <v>0</v>
      </c>
      <c r="S130" s="189">
        <v>0</v>
      </c>
      <c r="T130" s="189">
        <v>0</v>
      </c>
      <c r="U130" s="189">
        <v>0</v>
      </c>
      <c r="V130" s="189">
        <v>0</v>
      </c>
      <c r="W130" s="189">
        <v>0</v>
      </c>
      <c r="X130" s="65" t="s">
        <v>508</v>
      </c>
      <c r="Y130" s="65"/>
    </row>
    <row r="131" spans="2:25" ht="30">
      <c r="B131" s="148"/>
      <c r="C131" s="148"/>
      <c r="D131" s="149" t="s">
        <v>551</v>
      </c>
      <c r="E131" s="150" t="s">
        <v>471</v>
      </c>
      <c r="F131" s="62" t="s">
        <v>0</v>
      </c>
      <c r="G131" s="92">
        <v>0</v>
      </c>
      <c r="H131" s="92">
        <v>0</v>
      </c>
      <c r="I131" s="92">
        <v>0</v>
      </c>
      <c r="J131" s="92">
        <v>0</v>
      </c>
      <c r="K131" s="92">
        <v>0</v>
      </c>
      <c r="L131" s="189">
        <v>0</v>
      </c>
      <c r="M131" s="189">
        <v>0</v>
      </c>
      <c r="N131" s="189">
        <v>0</v>
      </c>
      <c r="O131" s="189">
        <v>0</v>
      </c>
      <c r="P131" s="189">
        <v>0</v>
      </c>
      <c r="Q131" s="204">
        <v>0</v>
      </c>
      <c r="R131" s="189">
        <v>0</v>
      </c>
      <c r="S131" s="189">
        <v>0</v>
      </c>
      <c r="T131" s="189">
        <v>0</v>
      </c>
      <c r="U131" s="189">
        <v>0</v>
      </c>
      <c r="V131" s="189">
        <v>0</v>
      </c>
      <c r="W131" s="189">
        <v>0</v>
      </c>
      <c r="X131" s="65" t="s">
        <v>508</v>
      </c>
      <c r="Y131" s="65"/>
    </row>
    <row r="132" spans="2:25" ht="30">
      <c r="B132" s="148"/>
      <c r="C132" s="148"/>
      <c r="D132" s="149" t="s">
        <v>552</v>
      </c>
      <c r="E132" s="150" t="s">
        <v>387</v>
      </c>
      <c r="F132" s="62" t="s">
        <v>0</v>
      </c>
      <c r="G132" s="92">
        <v>0</v>
      </c>
      <c r="H132" s="92">
        <v>0</v>
      </c>
      <c r="I132" s="92">
        <v>0</v>
      </c>
      <c r="J132" s="92">
        <v>0</v>
      </c>
      <c r="K132" s="92">
        <v>0</v>
      </c>
      <c r="L132" s="189">
        <v>0</v>
      </c>
      <c r="M132" s="189">
        <v>0</v>
      </c>
      <c r="N132" s="189">
        <v>0</v>
      </c>
      <c r="O132" s="189">
        <v>0</v>
      </c>
      <c r="P132" s="189">
        <v>0</v>
      </c>
      <c r="Q132" s="204">
        <v>0</v>
      </c>
      <c r="R132" s="189">
        <v>0</v>
      </c>
      <c r="S132" s="189">
        <v>0</v>
      </c>
      <c r="T132" s="189">
        <v>0</v>
      </c>
      <c r="U132" s="189">
        <v>0</v>
      </c>
      <c r="V132" s="189">
        <v>0</v>
      </c>
      <c r="W132" s="189">
        <v>0</v>
      </c>
      <c r="X132" s="65" t="s">
        <v>508</v>
      </c>
      <c r="Y132" s="65"/>
    </row>
    <row r="133" spans="2:25" ht="30">
      <c r="B133" s="148"/>
      <c r="C133" s="148"/>
      <c r="D133" s="149" t="s">
        <v>553</v>
      </c>
      <c r="E133" s="150" t="s">
        <v>474</v>
      </c>
      <c r="F133" s="62" t="s">
        <v>0</v>
      </c>
      <c r="G133" s="92">
        <v>0</v>
      </c>
      <c r="H133" s="92">
        <v>0</v>
      </c>
      <c r="I133" s="92">
        <v>0</v>
      </c>
      <c r="J133" s="92">
        <v>0</v>
      </c>
      <c r="K133" s="92">
        <v>0</v>
      </c>
      <c r="L133" s="189">
        <v>0</v>
      </c>
      <c r="M133" s="189">
        <v>0</v>
      </c>
      <c r="N133" s="189">
        <v>0</v>
      </c>
      <c r="O133" s="189">
        <v>0</v>
      </c>
      <c r="P133" s="189">
        <v>0</v>
      </c>
      <c r="Q133" s="204">
        <v>0</v>
      </c>
      <c r="R133" s="189">
        <v>0</v>
      </c>
      <c r="S133" s="189">
        <v>0</v>
      </c>
      <c r="T133" s="189">
        <v>0</v>
      </c>
      <c r="U133" s="189">
        <v>0</v>
      </c>
      <c r="V133" s="189">
        <v>0</v>
      </c>
      <c r="W133" s="189">
        <v>0</v>
      </c>
      <c r="X133" s="65" t="s">
        <v>508</v>
      </c>
      <c r="Y133" s="65"/>
    </row>
    <row r="134" spans="2:25" ht="30">
      <c r="B134" s="148"/>
      <c r="C134" s="148"/>
      <c r="D134" s="149" t="s">
        <v>554</v>
      </c>
      <c r="E134" s="150" t="s">
        <v>476</v>
      </c>
      <c r="F134" s="62" t="s">
        <v>0</v>
      </c>
      <c r="G134" s="92">
        <v>0</v>
      </c>
      <c r="H134" s="92">
        <v>0</v>
      </c>
      <c r="I134" s="92">
        <v>0</v>
      </c>
      <c r="J134" s="92">
        <v>0</v>
      </c>
      <c r="K134" s="92">
        <v>0</v>
      </c>
      <c r="L134" s="189">
        <v>0</v>
      </c>
      <c r="M134" s="189">
        <v>0</v>
      </c>
      <c r="N134" s="189">
        <v>0</v>
      </c>
      <c r="O134" s="189">
        <v>0</v>
      </c>
      <c r="P134" s="189">
        <v>0</v>
      </c>
      <c r="Q134" s="204">
        <v>0</v>
      </c>
      <c r="R134" s="189">
        <v>0</v>
      </c>
      <c r="S134" s="189">
        <v>0</v>
      </c>
      <c r="T134" s="189">
        <v>0</v>
      </c>
      <c r="U134" s="189">
        <v>0</v>
      </c>
      <c r="V134" s="189">
        <v>0</v>
      </c>
      <c r="W134" s="189">
        <v>0</v>
      </c>
      <c r="X134" s="65" t="s">
        <v>508</v>
      </c>
      <c r="Y134" s="65"/>
    </row>
    <row r="135" spans="2:25" ht="30">
      <c r="B135" s="148"/>
      <c r="C135" s="148"/>
      <c r="D135" s="149" t="s">
        <v>555</v>
      </c>
      <c r="E135" s="150" t="s">
        <v>478</v>
      </c>
      <c r="F135" s="62" t="s">
        <v>1</v>
      </c>
      <c r="G135" s="92">
        <v>0</v>
      </c>
      <c r="H135" s="92">
        <v>0</v>
      </c>
      <c r="I135" s="92">
        <v>0</v>
      </c>
      <c r="J135" s="92">
        <v>0</v>
      </c>
      <c r="K135" s="92">
        <v>0</v>
      </c>
      <c r="L135" s="189">
        <v>0</v>
      </c>
      <c r="M135" s="189">
        <v>0</v>
      </c>
      <c r="N135" s="189">
        <v>0</v>
      </c>
      <c r="O135" s="189">
        <v>0</v>
      </c>
      <c r="P135" s="189">
        <v>0</v>
      </c>
      <c r="Q135" s="204">
        <v>0</v>
      </c>
      <c r="R135" s="189">
        <v>0</v>
      </c>
      <c r="S135" s="189">
        <v>0</v>
      </c>
      <c r="T135" s="189">
        <v>0</v>
      </c>
      <c r="U135" s="189">
        <v>0</v>
      </c>
      <c r="V135" s="189">
        <v>0</v>
      </c>
      <c r="W135" s="189">
        <v>0</v>
      </c>
      <c r="X135" s="65" t="s">
        <v>508</v>
      </c>
      <c r="Y135" s="65"/>
    </row>
    <row r="136" spans="2:25" ht="30">
      <c r="B136" s="148"/>
      <c r="C136" s="148"/>
      <c r="D136" s="149" t="s">
        <v>556</v>
      </c>
      <c r="E136" s="150" t="s">
        <v>383</v>
      </c>
      <c r="F136" s="62" t="s">
        <v>0</v>
      </c>
      <c r="G136" s="92">
        <v>0</v>
      </c>
      <c r="H136" s="92">
        <v>0</v>
      </c>
      <c r="I136" s="92">
        <v>0</v>
      </c>
      <c r="J136" s="92">
        <v>0</v>
      </c>
      <c r="K136" s="92">
        <v>0</v>
      </c>
      <c r="L136" s="189">
        <v>0</v>
      </c>
      <c r="M136" s="189">
        <v>0</v>
      </c>
      <c r="N136" s="189">
        <v>0</v>
      </c>
      <c r="O136" s="189">
        <v>0</v>
      </c>
      <c r="P136" s="189">
        <v>0</v>
      </c>
      <c r="Q136" s="204">
        <v>0</v>
      </c>
      <c r="R136" s="189">
        <v>0</v>
      </c>
      <c r="S136" s="189">
        <v>0</v>
      </c>
      <c r="T136" s="189">
        <v>0</v>
      </c>
      <c r="U136" s="189">
        <v>0</v>
      </c>
      <c r="V136" s="189">
        <v>0</v>
      </c>
      <c r="W136" s="189">
        <v>0</v>
      </c>
      <c r="X136" s="65" t="s">
        <v>508</v>
      </c>
      <c r="Y136" s="65"/>
    </row>
    <row r="137" spans="2:25" ht="30">
      <c r="B137" s="148"/>
      <c r="C137" s="148"/>
      <c r="D137" s="149" t="s">
        <v>557</v>
      </c>
      <c r="E137" s="150" t="s">
        <v>481</v>
      </c>
      <c r="F137" s="62" t="s">
        <v>1</v>
      </c>
      <c r="G137" s="92">
        <v>0</v>
      </c>
      <c r="H137" s="92">
        <v>0</v>
      </c>
      <c r="I137" s="92">
        <v>0</v>
      </c>
      <c r="J137" s="92">
        <v>0</v>
      </c>
      <c r="K137" s="92">
        <v>0</v>
      </c>
      <c r="L137" s="189">
        <v>0</v>
      </c>
      <c r="M137" s="189">
        <v>0</v>
      </c>
      <c r="N137" s="189">
        <v>0</v>
      </c>
      <c r="O137" s="189">
        <v>0</v>
      </c>
      <c r="P137" s="189">
        <v>0</v>
      </c>
      <c r="Q137" s="204">
        <v>0</v>
      </c>
      <c r="R137" s="189">
        <v>0</v>
      </c>
      <c r="S137" s="189">
        <v>0</v>
      </c>
      <c r="T137" s="189">
        <v>0</v>
      </c>
      <c r="U137" s="189">
        <v>0</v>
      </c>
      <c r="V137" s="189">
        <v>0</v>
      </c>
      <c r="W137" s="189">
        <v>0</v>
      </c>
      <c r="X137" s="65" t="s">
        <v>508</v>
      </c>
      <c r="Y137" s="65"/>
    </row>
    <row r="138" spans="2:25" ht="30">
      <c r="B138" s="148"/>
      <c r="C138" s="148"/>
      <c r="D138" s="149" t="s">
        <v>558</v>
      </c>
      <c r="E138" s="150" t="s">
        <v>483</v>
      </c>
      <c r="F138" s="62" t="s">
        <v>1</v>
      </c>
      <c r="G138" s="92">
        <v>0</v>
      </c>
      <c r="H138" s="92">
        <v>0</v>
      </c>
      <c r="I138" s="92">
        <v>0</v>
      </c>
      <c r="J138" s="92">
        <v>0</v>
      </c>
      <c r="K138" s="92">
        <v>0</v>
      </c>
      <c r="L138" s="189">
        <v>0</v>
      </c>
      <c r="M138" s="189">
        <v>0</v>
      </c>
      <c r="N138" s="189">
        <v>0</v>
      </c>
      <c r="O138" s="189">
        <v>0</v>
      </c>
      <c r="P138" s="189">
        <v>0</v>
      </c>
      <c r="Q138" s="204">
        <v>0</v>
      </c>
      <c r="R138" s="189">
        <v>0</v>
      </c>
      <c r="S138" s="189">
        <v>0</v>
      </c>
      <c r="T138" s="189">
        <v>0</v>
      </c>
      <c r="U138" s="189">
        <v>0</v>
      </c>
      <c r="V138" s="189">
        <v>0</v>
      </c>
      <c r="W138" s="189">
        <v>0</v>
      </c>
      <c r="X138" s="65" t="s">
        <v>508</v>
      </c>
      <c r="Y138" s="65"/>
    </row>
    <row r="139" spans="2:25" ht="30">
      <c r="B139" s="148"/>
      <c r="C139" s="148"/>
      <c r="D139" s="149" t="s">
        <v>559</v>
      </c>
      <c r="E139" s="150" t="s">
        <v>485</v>
      </c>
      <c r="F139" s="62" t="s">
        <v>0</v>
      </c>
      <c r="G139" s="92">
        <v>0</v>
      </c>
      <c r="H139" s="92">
        <v>0</v>
      </c>
      <c r="I139" s="92">
        <v>0</v>
      </c>
      <c r="J139" s="92">
        <v>0</v>
      </c>
      <c r="K139" s="92">
        <v>0</v>
      </c>
      <c r="L139" s="189">
        <v>0</v>
      </c>
      <c r="M139" s="189">
        <v>0</v>
      </c>
      <c r="N139" s="189">
        <v>0</v>
      </c>
      <c r="O139" s="189">
        <v>0</v>
      </c>
      <c r="P139" s="189">
        <v>0</v>
      </c>
      <c r="Q139" s="204">
        <v>0</v>
      </c>
      <c r="R139" s="189">
        <v>0</v>
      </c>
      <c r="S139" s="189">
        <v>0</v>
      </c>
      <c r="T139" s="189">
        <v>0</v>
      </c>
      <c r="U139" s="189">
        <v>0</v>
      </c>
      <c r="V139" s="189">
        <v>0</v>
      </c>
      <c r="W139" s="189">
        <v>0</v>
      </c>
      <c r="X139" s="65" t="s">
        <v>508</v>
      </c>
      <c r="Y139" s="65"/>
    </row>
    <row r="140" spans="2:25" ht="30">
      <c r="B140" s="148"/>
      <c r="C140" s="148"/>
      <c r="D140" s="149" t="s">
        <v>560</v>
      </c>
      <c r="E140" s="150" t="s">
        <v>487</v>
      </c>
      <c r="F140" s="62" t="s">
        <v>1</v>
      </c>
      <c r="G140" s="92">
        <v>0</v>
      </c>
      <c r="H140" s="92">
        <v>0</v>
      </c>
      <c r="I140" s="92">
        <v>0</v>
      </c>
      <c r="J140" s="92">
        <v>0</v>
      </c>
      <c r="K140" s="92">
        <v>0</v>
      </c>
      <c r="L140" s="189">
        <v>0</v>
      </c>
      <c r="M140" s="189">
        <v>0</v>
      </c>
      <c r="N140" s="189">
        <v>0</v>
      </c>
      <c r="O140" s="189">
        <v>0</v>
      </c>
      <c r="P140" s="189">
        <v>0</v>
      </c>
      <c r="Q140" s="204">
        <v>0</v>
      </c>
      <c r="R140" s="189">
        <v>0</v>
      </c>
      <c r="S140" s="189">
        <v>0</v>
      </c>
      <c r="T140" s="189">
        <v>0</v>
      </c>
      <c r="U140" s="189">
        <v>0</v>
      </c>
      <c r="V140" s="189">
        <v>0</v>
      </c>
      <c r="W140" s="189">
        <v>0</v>
      </c>
      <c r="X140" s="65" t="s">
        <v>508</v>
      </c>
      <c r="Y140" s="65"/>
    </row>
    <row r="141" spans="2:25" ht="30">
      <c r="B141" s="148"/>
      <c r="C141" s="148"/>
      <c r="D141" s="149" t="s">
        <v>561</v>
      </c>
      <c r="E141" s="150" t="s">
        <v>489</v>
      </c>
      <c r="F141" s="62" t="s">
        <v>0</v>
      </c>
      <c r="G141" s="92">
        <v>1</v>
      </c>
      <c r="H141" s="92">
        <v>0</v>
      </c>
      <c r="I141" s="92">
        <v>0</v>
      </c>
      <c r="J141" s="92">
        <v>0</v>
      </c>
      <c r="K141" s="92">
        <v>0</v>
      </c>
      <c r="L141" s="189">
        <v>0</v>
      </c>
      <c r="M141" s="189">
        <v>0</v>
      </c>
      <c r="N141" s="189">
        <v>0</v>
      </c>
      <c r="O141" s="189">
        <v>0</v>
      </c>
      <c r="P141" s="189">
        <v>0</v>
      </c>
      <c r="Q141" s="204">
        <v>0</v>
      </c>
      <c r="R141" s="189">
        <v>0</v>
      </c>
      <c r="S141" s="189">
        <v>0</v>
      </c>
      <c r="T141" s="189">
        <v>0</v>
      </c>
      <c r="U141" s="189">
        <v>0</v>
      </c>
      <c r="V141" s="189">
        <v>0</v>
      </c>
      <c r="W141" s="189">
        <v>0</v>
      </c>
      <c r="X141" s="65" t="s">
        <v>508</v>
      </c>
      <c r="Y141" s="65"/>
    </row>
    <row r="142" spans="2:25" ht="30">
      <c r="B142" s="148"/>
      <c r="C142" s="148"/>
      <c r="D142" s="149" t="s">
        <v>562</v>
      </c>
      <c r="E142" s="150" t="s">
        <v>491</v>
      </c>
      <c r="F142" s="62" t="s">
        <v>0</v>
      </c>
      <c r="G142" s="92">
        <v>0</v>
      </c>
      <c r="H142" s="92">
        <v>0</v>
      </c>
      <c r="I142" s="92">
        <v>0</v>
      </c>
      <c r="J142" s="92">
        <v>0</v>
      </c>
      <c r="K142" s="92">
        <v>0</v>
      </c>
      <c r="L142" s="189">
        <v>0</v>
      </c>
      <c r="M142" s="189">
        <v>0</v>
      </c>
      <c r="N142" s="189">
        <v>0</v>
      </c>
      <c r="O142" s="189">
        <v>0</v>
      </c>
      <c r="P142" s="189">
        <v>0</v>
      </c>
      <c r="Q142" s="204">
        <v>0</v>
      </c>
      <c r="R142" s="189">
        <v>0</v>
      </c>
      <c r="S142" s="189">
        <v>0</v>
      </c>
      <c r="T142" s="189">
        <v>0</v>
      </c>
      <c r="U142" s="189">
        <v>0</v>
      </c>
      <c r="V142" s="189">
        <v>0</v>
      </c>
      <c r="W142" s="189">
        <v>0</v>
      </c>
      <c r="X142" s="65" t="s">
        <v>508</v>
      </c>
      <c r="Y142" s="65"/>
    </row>
    <row r="143" spans="2:25">
      <c r="B143" s="148"/>
      <c r="C143" s="148"/>
      <c r="D143" s="149" t="s">
        <v>563</v>
      </c>
      <c r="E143" s="150" t="s">
        <v>393</v>
      </c>
      <c r="F143" s="62" t="s">
        <v>0</v>
      </c>
      <c r="G143" s="92">
        <v>0</v>
      </c>
      <c r="H143" s="92">
        <v>0</v>
      </c>
      <c r="I143" s="92">
        <v>0</v>
      </c>
      <c r="J143" s="92">
        <v>0</v>
      </c>
      <c r="K143" s="92">
        <v>0</v>
      </c>
      <c r="L143" s="189">
        <v>1</v>
      </c>
      <c r="M143" s="189">
        <v>0</v>
      </c>
      <c r="N143" s="189">
        <v>0</v>
      </c>
      <c r="O143" s="189">
        <v>0</v>
      </c>
      <c r="P143" s="189">
        <v>0</v>
      </c>
      <c r="Q143" s="204">
        <v>0</v>
      </c>
      <c r="R143" s="189">
        <v>0</v>
      </c>
      <c r="S143" s="189">
        <v>0.05</v>
      </c>
      <c r="T143" s="189">
        <v>0.05</v>
      </c>
      <c r="U143" s="189">
        <v>0.05</v>
      </c>
      <c r="V143" s="189">
        <v>0.05</v>
      </c>
      <c r="W143" s="189">
        <v>0.05</v>
      </c>
      <c r="X143" s="65" t="s">
        <v>508</v>
      </c>
      <c r="Y143" s="65"/>
    </row>
    <row r="144" spans="2:25" ht="30">
      <c r="B144" s="148"/>
      <c r="C144" s="148" t="s">
        <v>564</v>
      </c>
      <c r="D144" s="149" t="s">
        <v>565</v>
      </c>
      <c r="E144" s="150" t="s">
        <v>396</v>
      </c>
      <c r="F144" s="62" t="s">
        <v>0</v>
      </c>
      <c r="G144" s="92">
        <v>0</v>
      </c>
      <c r="H144" s="92">
        <v>0</v>
      </c>
      <c r="I144" s="92">
        <v>0</v>
      </c>
      <c r="J144" s="92">
        <v>0</v>
      </c>
      <c r="K144" s="92">
        <v>0</v>
      </c>
      <c r="L144" s="189">
        <v>0</v>
      </c>
      <c r="M144" s="189">
        <v>0</v>
      </c>
      <c r="N144" s="189">
        <v>0</v>
      </c>
      <c r="O144" s="189">
        <v>0</v>
      </c>
      <c r="P144" s="189">
        <v>0</v>
      </c>
      <c r="Q144" s="204">
        <v>1</v>
      </c>
      <c r="R144" s="189">
        <v>0</v>
      </c>
      <c r="S144" s="189">
        <v>0</v>
      </c>
      <c r="T144" s="189">
        <v>0</v>
      </c>
      <c r="U144" s="189">
        <v>0</v>
      </c>
      <c r="V144" s="189">
        <v>0</v>
      </c>
      <c r="W144" s="189">
        <v>0</v>
      </c>
      <c r="X144" s="65" t="s">
        <v>508</v>
      </c>
      <c r="Y144" s="65"/>
    </row>
    <row r="145" spans="1:25" ht="30">
      <c r="B145" s="148"/>
      <c r="C145" s="148" t="s">
        <v>566</v>
      </c>
      <c r="D145" s="149" t="s">
        <v>567</v>
      </c>
      <c r="E145" s="150" t="s">
        <v>399</v>
      </c>
      <c r="F145" s="62" t="s">
        <v>1</v>
      </c>
      <c r="G145" s="92">
        <v>0</v>
      </c>
      <c r="H145" s="92">
        <v>0</v>
      </c>
      <c r="I145" s="92">
        <v>0</v>
      </c>
      <c r="J145" s="92">
        <v>0</v>
      </c>
      <c r="K145" s="92">
        <v>0</v>
      </c>
      <c r="L145" s="189">
        <v>0</v>
      </c>
      <c r="M145" s="189">
        <v>0</v>
      </c>
      <c r="N145" s="189">
        <v>0</v>
      </c>
      <c r="O145" s="189">
        <v>0</v>
      </c>
      <c r="P145" s="189">
        <v>0</v>
      </c>
      <c r="Q145" s="204">
        <v>0</v>
      </c>
      <c r="R145" s="189">
        <v>0</v>
      </c>
      <c r="S145" s="189">
        <v>0</v>
      </c>
      <c r="T145" s="189">
        <v>0</v>
      </c>
      <c r="U145" s="189">
        <v>0</v>
      </c>
      <c r="V145" s="189">
        <v>0</v>
      </c>
      <c r="W145" s="189">
        <v>0</v>
      </c>
      <c r="X145" s="65" t="s">
        <v>508</v>
      </c>
      <c r="Y145" s="65"/>
    </row>
    <row r="146" spans="1:25">
      <c r="B146" s="148"/>
      <c r="C146" s="148" t="s">
        <v>568</v>
      </c>
      <c r="D146" s="149" t="s">
        <v>569</v>
      </c>
      <c r="E146" s="150" t="s">
        <v>359</v>
      </c>
      <c r="F146" s="62" t="s">
        <v>1</v>
      </c>
      <c r="G146" s="92">
        <v>0</v>
      </c>
      <c r="H146" s="92">
        <v>0</v>
      </c>
      <c r="I146" s="92">
        <v>0</v>
      </c>
      <c r="J146" s="92">
        <v>0</v>
      </c>
      <c r="K146" s="92">
        <v>0</v>
      </c>
      <c r="L146" s="189">
        <v>0</v>
      </c>
      <c r="M146" s="189">
        <v>0</v>
      </c>
      <c r="N146" s="189">
        <v>0</v>
      </c>
      <c r="O146" s="189">
        <v>0</v>
      </c>
      <c r="P146" s="189">
        <v>0</v>
      </c>
      <c r="Q146" s="204">
        <v>0</v>
      </c>
      <c r="R146" s="189">
        <v>0</v>
      </c>
      <c r="S146" s="189">
        <v>0</v>
      </c>
      <c r="T146" s="189">
        <v>0</v>
      </c>
      <c r="U146" s="189">
        <v>0</v>
      </c>
      <c r="V146" s="189">
        <v>0</v>
      </c>
      <c r="W146" s="189">
        <v>0</v>
      </c>
      <c r="X146" s="65" t="s">
        <v>508</v>
      </c>
      <c r="Y146" s="65"/>
    </row>
    <row r="147" spans="1:25" ht="30">
      <c r="B147" s="148"/>
      <c r="C147" s="148" t="s">
        <v>570</v>
      </c>
      <c r="D147" s="149" t="s">
        <v>571</v>
      </c>
      <c r="E147" s="150" t="s">
        <v>404</v>
      </c>
      <c r="F147" s="62" t="s">
        <v>0</v>
      </c>
      <c r="G147" s="92">
        <v>0</v>
      </c>
      <c r="H147" s="92">
        <v>0</v>
      </c>
      <c r="I147" s="92">
        <v>0</v>
      </c>
      <c r="J147" s="92">
        <v>0</v>
      </c>
      <c r="K147" s="92">
        <v>0</v>
      </c>
      <c r="L147" s="189">
        <v>0</v>
      </c>
      <c r="M147" s="189">
        <v>0</v>
      </c>
      <c r="N147" s="189">
        <v>0</v>
      </c>
      <c r="O147" s="189">
        <v>0</v>
      </c>
      <c r="P147" s="189">
        <v>0</v>
      </c>
      <c r="Q147" s="204">
        <v>0</v>
      </c>
      <c r="R147" s="189">
        <v>0</v>
      </c>
      <c r="S147" s="189">
        <v>0</v>
      </c>
      <c r="T147" s="189">
        <v>0</v>
      </c>
      <c r="U147" s="189">
        <v>0</v>
      </c>
      <c r="V147" s="189">
        <v>0</v>
      </c>
      <c r="W147" s="189">
        <v>0</v>
      </c>
      <c r="X147" s="65" t="s">
        <v>508</v>
      </c>
      <c r="Y147" s="65"/>
    </row>
    <row r="148" spans="1:25">
      <c r="B148" s="148"/>
      <c r="C148" s="148" t="s">
        <v>572</v>
      </c>
      <c r="D148" s="149" t="s">
        <v>573</v>
      </c>
      <c r="E148" s="150" t="s">
        <v>407</v>
      </c>
      <c r="F148" s="62" t="s">
        <v>1</v>
      </c>
      <c r="G148" s="92">
        <v>0</v>
      </c>
      <c r="H148" s="92">
        <v>0</v>
      </c>
      <c r="I148" s="92">
        <v>0</v>
      </c>
      <c r="J148" s="92">
        <v>0</v>
      </c>
      <c r="K148" s="92">
        <v>0</v>
      </c>
      <c r="L148" s="189">
        <v>0</v>
      </c>
      <c r="M148" s="189">
        <v>0</v>
      </c>
      <c r="N148" s="189">
        <v>0</v>
      </c>
      <c r="O148" s="189">
        <v>0</v>
      </c>
      <c r="P148" s="189">
        <v>0</v>
      </c>
      <c r="Q148" s="204">
        <v>0</v>
      </c>
      <c r="R148" s="189">
        <v>0</v>
      </c>
      <c r="S148" s="189">
        <v>0</v>
      </c>
      <c r="T148" s="189">
        <v>0</v>
      </c>
      <c r="U148" s="189">
        <v>0</v>
      </c>
      <c r="V148" s="189">
        <v>0</v>
      </c>
      <c r="W148" s="189">
        <v>0</v>
      </c>
      <c r="X148" s="65" t="s">
        <v>508</v>
      </c>
      <c r="Y148" s="65"/>
    </row>
    <row r="149" spans="1:25">
      <c r="B149" s="148"/>
      <c r="C149" s="148" t="s">
        <v>574</v>
      </c>
      <c r="D149" s="149" t="s">
        <v>575</v>
      </c>
      <c r="E149" s="150" t="s">
        <v>410</v>
      </c>
      <c r="F149" s="62" t="s">
        <v>0</v>
      </c>
      <c r="G149" s="92">
        <v>0</v>
      </c>
      <c r="H149" s="92">
        <v>1</v>
      </c>
      <c r="I149" s="92">
        <v>0</v>
      </c>
      <c r="J149" s="92">
        <v>0</v>
      </c>
      <c r="K149" s="92">
        <v>1</v>
      </c>
      <c r="L149" s="189">
        <v>0</v>
      </c>
      <c r="M149" s="189">
        <v>1</v>
      </c>
      <c r="N149" s="189">
        <v>0</v>
      </c>
      <c r="O149" s="189">
        <v>0</v>
      </c>
      <c r="P149" s="189">
        <v>0</v>
      </c>
      <c r="Q149" s="204">
        <v>0</v>
      </c>
      <c r="R149" s="189">
        <v>0</v>
      </c>
      <c r="S149" s="189">
        <v>0.14685000000000001</v>
      </c>
      <c r="T149" s="189">
        <v>0.145875</v>
      </c>
      <c r="U149" s="189">
        <v>0.145875</v>
      </c>
      <c r="V149" s="189">
        <v>0.145875</v>
      </c>
      <c r="W149" s="189">
        <v>0.145875</v>
      </c>
      <c r="X149" s="65" t="s">
        <v>508</v>
      </c>
      <c r="Y149" s="65"/>
    </row>
    <row r="150" spans="1:25">
      <c r="A150" s="213" t="s">
        <v>336</v>
      </c>
      <c r="B150" s="148" t="s">
        <v>576</v>
      </c>
      <c r="C150" s="148" t="s">
        <v>577</v>
      </c>
      <c r="D150" s="149" t="s">
        <v>578</v>
      </c>
      <c r="E150" s="150" t="s">
        <v>579</v>
      </c>
      <c r="F150" s="62" t="s">
        <v>0</v>
      </c>
      <c r="G150" s="92">
        <v>3</v>
      </c>
      <c r="H150" s="92">
        <v>0</v>
      </c>
      <c r="I150" s="92">
        <v>1</v>
      </c>
      <c r="J150" s="92">
        <v>0</v>
      </c>
      <c r="K150" s="92">
        <v>4</v>
      </c>
      <c r="L150" s="189">
        <v>0</v>
      </c>
      <c r="M150" s="189">
        <v>0</v>
      </c>
      <c r="N150" s="189">
        <v>4</v>
      </c>
      <c r="O150" s="189">
        <v>0</v>
      </c>
      <c r="P150" s="189">
        <v>0</v>
      </c>
      <c r="Q150" s="204">
        <v>2</v>
      </c>
      <c r="R150" s="189">
        <v>3</v>
      </c>
      <c r="S150" s="189">
        <v>0.45</v>
      </c>
      <c r="T150" s="189">
        <v>0.45</v>
      </c>
      <c r="U150" s="189">
        <v>0.45</v>
      </c>
      <c r="V150" s="189">
        <v>0.45</v>
      </c>
      <c r="W150" s="189">
        <v>0.45</v>
      </c>
      <c r="X150" s="65" t="s">
        <v>508</v>
      </c>
      <c r="Y150" s="65" t="s">
        <v>580</v>
      </c>
    </row>
  </sheetData>
  <dataValidations count="1">
    <dataValidation type="custom" operator="greaterThanOrEqual" allowBlank="1" showInputMessage="1" showErrorMessage="1" error="This cell only accepts a number of &quot;NA&quot;_x000a_" sqref="L46:Q46 G8:Q8 G27:Q45 H98:O149 H72:K97 G72:G149 P98:Q150 R8:W149" xr:uid="{BA631C4E-0753-4FDC-81F3-37DC94C6EC40}">
      <formula1>OR(AND(ISNUMBER(G8), G8&gt;=0), G8 ="NA")</formula1>
    </dataValidation>
  </dataValidations>
  <pageMargins left="0.7" right="0.7" top="0.75" bottom="0.75" header="0.3" footer="0.3"/>
  <pageSetup paperSize="5" scale="43" fitToHeight="0" orientation="landscape" r:id="rId1"/>
  <headerFooter>
    <oddFooter>&amp;LSDGE 2021 WMP - &amp;A&amp;C&amp;P&amp;R&amp;D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codeName="Sheet9">
    <pageSetUpPr fitToPage="1"/>
  </sheetPr>
  <dimension ref="A1:AN60"/>
  <sheetViews>
    <sheetView topLeftCell="C5" zoomScale="70" zoomScaleNormal="55" zoomScalePageLayoutView="70" workbookViewId="0">
      <selection activeCell="C5" sqref="C5"/>
    </sheetView>
  </sheetViews>
  <sheetFormatPr defaultColWidth="9.28515625" defaultRowHeight="15" outlineLevelCol="1"/>
  <cols>
    <col min="1" max="1" width="5.5703125" style="7" customWidth="1"/>
    <col min="2" max="2" width="34.28515625" style="7" customWidth="1"/>
    <col min="3" max="3" width="37.28515625" style="1" customWidth="1"/>
    <col min="4" max="4" width="12.5703125" style="7" customWidth="1"/>
    <col min="5" max="5" width="68.28515625" style="7" customWidth="1"/>
    <col min="6" max="7" width="9.28515625" style="7" customWidth="1"/>
    <col min="8" max="8" width="11.28515625" style="7" customWidth="1"/>
    <col min="9" max="11" width="9.28515625" style="7" customWidth="1"/>
    <col min="12" max="12" width="11.28515625" style="7" customWidth="1"/>
    <col min="13" max="15" width="9.28515625" style="7" customWidth="1"/>
    <col min="16" max="16" width="11.28515625" style="7" customWidth="1"/>
    <col min="17" max="19" width="9.28515625" style="7" customWidth="1"/>
    <col min="20" max="20" width="11.28515625" style="7" customWidth="1"/>
    <col min="21" max="23" width="9.28515625" style="7" customWidth="1"/>
    <col min="24" max="24" width="11.28515625" style="7" customWidth="1"/>
    <col min="25" max="27" width="9.28515625" style="7" customWidth="1"/>
    <col min="28" max="28" width="11.28515625" style="7" customWidth="1"/>
    <col min="29" max="30" width="9.28515625" style="7" customWidth="1"/>
    <col min="31" max="31" width="9.28515625" style="7" customWidth="1" outlineLevel="1"/>
    <col min="32" max="32" width="11.28515625" style="7" customWidth="1" outlineLevel="1"/>
    <col min="33" max="35" width="9.28515625" style="7" customWidth="1" outlineLevel="1"/>
    <col min="36" max="36" width="11.28515625" style="7" customWidth="1" outlineLevel="1"/>
    <col min="37" max="38" width="9.28515625" style="7" customWidth="1" outlineLevel="1"/>
    <col min="39" max="39" width="16.140625" style="1" customWidth="1"/>
    <col min="40" max="40" width="52.28515625" style="7" customWidth="1"/>
    <col min="41" max="16384" width="9.28515625" style="7"/>
  </cols>
  <sheetData>
    <row r="1" spans="1:40" ht="15.75" thickBot="1"/>
    <row r="2" spans="1:40">
      <c r="B2" s="13" t="s">
        <v>48</v>
      </c>
      <c r="C2" s="16" t="str">
        <f>IF('Quarterly Submission Guide'!$D$20 = "", "",'Quarterly Submission Guide'!$D$20)</f>
        <v>SDG&amp;E</v>
      </c>
      <c r="D2" s="43" t="s">
        <v>55</v>
      </c>
    </row>
    <row r="3" spans="1:40">
      <c r="B3" s="14" t="s">
        <v>56</v>
      </c>
      <c r="C3" s="12">
        <v>7.2</v>
      </c>
      <c r="D3" s="51" t="s">
        <v>57</v>
      </c>
    </row>
    <row r="4" spans="1:40" ht="15.75" thickBot="1">
      <c r="B4" s="15" t="s">
        <v>54</v>
      </c>
      <c r="C4" s="27">
        <v>44410</v>
      </c>
      <c r="D4" s="7" t="s">
        <v>581</v>
      </c>
    </row>
    <row r="5" spans="1:40">
      <c r="G5" s="39" t="s">
        <v>582</v>
      </c>
      <c r="H5" s="39"/>
      <c r="I5" s="39"/>
      <c r="J5" s="39"/>
      <c r="K5" s="39"/>
      <c r="L5" s="39"/>
      <c r="M5" s="39"/>
      <c r="N5" s="39"/>
      <c r="O5" s="39"/>
      <c r="P5" s="39"/>
      <c r="Q5" s="39"/>
      <c r="R5" s="39"/>
      <c r="S5" s="39"/>
      <c r="T5" s="39"/>
      <c r="U5" s="39"/>
      <c r="V5" s="39"/>
      <c r="W5" s="39"/>
      <c r="X5" s="39"/>
      <c r="Y5" s="39"/>
      <c r="Z5" s="39"/>
      <c r="AA5" s="39"/>
      <c r="AB5" s="39"/>
      <c r="AC5" s="39"/>
      <c r="AD5" s="39"/>
      <c r="AE5" s="40" t="s">
        <v>583</v>
      </c>
      <c r="AF5" s="40"/>
      <c r="AG5" s="40"/>
      <c r="AH5" s="40"/>
      <c r="AI5" s="40"/>
      <c r="AJ5" s="40"/>
      <c r="AK5" s="40"/>
      <c r="AL5" s="40"/>
    </row>
    <row r="6" spans="1:40" s="1" customFormat="1" ht="18" customHeight="1">
      <c r="B6" s="126" t="s">
        <v>584</v>
      </c>
      <c r="D6" s="127"/>
      <c r="E6" s="127"/>
      <c r="F6" s="127"/>
      <c r="G6" s="127" t="s">
        <v>585</v>
      </c>
      <c r="H6" s="127" t="s">
        <v>586</v>
      </c>
      <c r="I6" s="127" t="s">
        <v>587</v>
      </c>
      <c r="J6" s="127" t="s">
        <v>588</v>
      </c>
      <c r="K6" s="127" t="s">
        <v>585</v>
      </c>
      <c r="L6" s="127" t="s">
        <v>586</v>
      </c>
      <c r="M6" s="127" t="s">
        <v>587</v>
      </c>
      <c r="N6" s="127" t="s">
        <v>588</v>
      </c>
      <c r="O6" s="127" t="s">
        <v>585</v>
      </c>
      <c r="P6" s="127" t="s">
        <v>586</v>
      </c>
      <c r="Q6" s="127" t="s">
        <v>587</v>
      </c>
      <c r="R6" s="127" t="s">
        <v>588</v>
      </c>
      <c r="S6" s="127" t="s">
        <v>585</v>
      </c>
      <c r="T6" s="127" t="s">
        <v>586</v>
      </c>
      <c r="U6" s="127" t="s">
        <v>587</v>
      </c>
      <c r="V6" s="127" t="s">
        <v>588</v>
      </c>
      <c r="W6" s="127" t="s">
        <v>585</v>
      </c>
      <c r="X6" s="127" t="s">
        <v>586</v>
      </c>
      <c r="Y6" s="127" t="s">
        <v>587</v>
      </c>
      <c r="Z6" s="127" t="s">
        <v>588</v>
      </c>
      <c r="AA6" s="127" t="s">
        <v>585</v>
      </c>
      <c r="AB6" s="127" t="s">
        <v>586</v>
      </c>
      <c r="AC6" s="127" t="s">
        <v>587</v>
      </c>
      <c r="AD6" s="127" t="s">
        <v>588</v>
      </c>
      <c r="AE6" s="127" t="s">
        <v>585</v>
      </c>
      <c r="AF6" s="127" t="s">
        <v>586</v>
      </c>
      <c r="AG6" s="127" t="s">
        <v>587</v>
      </c>
      <c r="AH6" s="127" t="s">
        <v>588</v>
      </c>
      <c r="AI6" s="127" t="s">
        <v>585</v>
      </c>
      <c r="AJ6" s="127" t="s">
        <v>586</v>
      </c>
      <c r="AK6" s="127" t="s">
        <v>587</v>
      </c>
      <c r="AL6" s="127" t="s">
        <v>588</v>
      </c>
      <c r="AM6" s="6"/>
      <c r="AN6" s="127"/>
    </row>
    <row r="7" spans="1:40" s="123" customFormat="1" ht="120">
      <c r="B7" s="124"/>
      <c r="C7" s="124" t="s">
        <v>60</v>
      </c>
      <c r="D7" s="124" t="s">
        <v>61</v>
      </c>
      <c r="E7" s="124" t="s">
        <v>589</v>
      </c>
      <c r="F7" s="124" t="s">
        <v>590</v>
      </c>
      <c r="G7" s="124">
        <v>2015</v>
      </c>
      <c r="H7" s="128">
        <v>2015</v>
      </c>
      <c r="I7" s="124">
        <v>2015</v>
      </c>
      <c r="J7" s="124">
        <v>2015</v>
      </c>
      <c r="K7" s="124">
        <v>2016</v>
      </c>
      <c r="L7" s="128">
        <v>2016</v>
      </c>
      <c r="M7" s="124">
        <v>2016</v>
      </c>
      <c r="N7" s="124">
        <v>2016</v>
      </c>
      <c r="O7" s="124">
        <v>2017</v>
      </c>
      <c r="P7" s="128">
        <v>2017</v>
      </c>
      <c r="Q7" s="124">
        <v>2017</v>
      </c>
      <c r="R7" s="124">
        <v>2017</v>
      </c>
      <c r="S7" s="124">
        <v>2018</v>
      </c>
      <c r="T7" s="128">
        <v>2018</v>
      </c>
      <c r="U7" s="124">
        <v>2018</v>
      </c>
      <c r="V7" s="124">
        <v>2018</v>
      </c>
      <c r="W7" s="124">
        <v>2019</v>
      </c>
      <c r="X7" s="128">
        <v>2019</v>
      </c>
      <c r="Y7" s="124">
        <v>2019</v>
      </c>
      <c r="Z7" s="124">
        <v>2019</v>
      </c>
      <c r="AA7" s="124">
        <v>2020</v>
      </c>
      <c r="AB7" s="128">
        <v>2020</v>
      </c>
      <c r="AC7" s="124">
        <v>2020</v>
      </c>
      <c r="AD7" s="124">
        <v>2020</v>
      </c>
      <c r="AE7" s="124">
        <v>2021</v>
      </c>
      <c r="AF7" s="128">
        <v>2021</v>
      </c>
      <c r="AG7" s="124">
        <v>2021</v>
      </c>
      <c r="AH7" s="124">
        <v>2021</v>
      </c>
      <c r="AI7" s="124">
        <v>2022</v>
      </c>
      <c r="AJ7" s="128">
        <v>2022</v>
      </c>
      <c r="AK7" s="124">
        <v>2022</v>
      </c>
      <c r="AL7" s="124">
        <v>2022</v>
      </c>
      <c r="AM7" s="124" t="s">
        <v>63</v>
      </c>
      <c r="AN7" s="124" t="s">
        <v>64</v>
      </c>
    </row>
    <row r="8" spans="1:40">
      <c r="A8" s="7" t="s">
        <v>336</v>
      </c>
      <c r="B8" s="7" t="s">
        <v>505</v>
      </c>
      <c r="C8" s="35" t="s">
        <v>338</v>
      </c>
      <c r="D8" s="35" t="s">
        <v>66</v>
      </c>
      <c r="E8" s="11" t="s">
        <v>339</v>
      </c>
      <c r="F8" s="62" t="s">
        <v>0</v>
      </c>
      <c r="G8" s="208">
        <v>0</v>
      </c>
      <c r="H8" s="209">
        <v>0</v>
      </c>
      <c r="I8" s="208">
        <v>2</v>
      </c>
      <c r="J8" s="208">
        <v>3</v>
      </c>
      <c r="K8" s="208">
        <v>2</v>
      </c>
      <c r="L8" s="209">
        <v>0</v>
      </c>
      <c r="M8" s="208">
        <v>2</v>
      </c>
      <c r="N8" s="208">
        <v>0</v>
      </c>
      <c r="O8" s="208">
        <v>1</v>
      </c>
      <c r="P8" s="209">
        <v>0</v>
      </c>
      <c r="Q8" s="208">
        <v>0</v>
      </c>
      <c r="R8" s="208">
        <v>2</v>
      </c>
      <c r="S8" s="208">
        <v>3</v>
      </c>
      <c r="T8" s="209">
        <v>0</v>
      </c>
      <c r="U8" s="208">
        <v>0</v>
      </c>
      <c r="V8" s="208">
        <v>0</v>
      </c>
      <c r="W8" s="208">
        <v>0</v>
      </c>
      <c r="X8" s="209">
        <v>0</v>
      </c>
      <c r="Y8" s="208">
        <v>1</v>
      </c>
      <c r="Z8" s="208">
        <v>0</v>
      </c>
      <c r="AA8" s="210">
        <v>0</v>
      </c>
      <c r="AB8" s="211">
        <v>0</v>
      </c>
      <c r="AC8" s="210">
        <v>0</v>
      </c>
      <c r="AD8" s="210">
        <v>0</v>
      </c>
      <c r="AE8" s="210">
        <v>1.1995499999999999</v>
      </c>
      <c r="AF8" s="211"/>
      <c r="AG8" s="210">
        <v>0.56089999999999995</v>
      </c>
      <c r="AH8" s="210">
        <v>0.36270000000000002</v>
      </c>
      <c r="AI8" s="210">
        <v>1.1990499999999999</v>
      </c>
      <c r="AJ8" s="211"/>
      <c r="AK8" s="210">
        <v>0.5230999999999999</v>
      </c>
      <c r="AL8" s="210">
        <v>0.30960000000000004</v>
      </c>
      <c r="AM8" s="11" t="s">
        <v>508</v>
      </c>
      <c r="AN8" s="11"/>
    </row>
    <row r="9" spans="1:40">
      <c r="B9" s="35"/>
      <c r="C9" s="35"/>
      <c r="D9" s="9" t="s">
        <v>69</v>
      </c>
      <c r="E9" s="11" t="s">
        <v>341</v>
      </c>
      <c r="F9" s="62" t="s">
        <v>0</v>
      </c>
      <c r="G9" s="92">
        <v>0</v>
      </c>
      <c r="H9" s="209">
        <v>0</v>
      </c>
      <c r="I9" s="92">
        <v>0</v>
      </c>
      <c r="J9" s="92">
        <v>0</v>
      </c>
      <c r="K9" s="92">
        <v>1</v>
      </c>
      <c r="L9" s="209">
        <v>0</v>
      </c>
      <c r="M9" s="92">
        <v>1</v>
      </c>
      <c r="N9" s="92">
        <v>0</v>
      </c>
      <c r="O9" s="92">
        <v>1</v>
      </c>
      <c r="P9" s="209">
        <v>0</v>
      </c>
      <c r="Q9" s="92">
        <v>0</v>
      </c>
      <c r="R9" s="92">
        <v>0</v>
      </c>
      <c r="S9" s="92">
        <v>0</v>
      </c>
      <c r="T9" s="209">
        <v>0</v>
      </c>
      <c r="U9" s="92">
        <v>0</v>
      </c>
      <c r="V9" s="92">
        <v>1</v>
      </c>
      <c r="W9" s="92">
        <v>0</v>
      </c>
      <c r="X9" s="209">
        <v>0</v>
      </c>
      <c r="Y9" s="92">
        <v>1</v>
      </c>
      <c r="Z9" s="92">
        <v>0</v>
      </c>
      <c r="AA9" s="189">
        <v>0</v>
      </c>
      <c r="AB9" s="211">
        <v>0</v>
      </c>
      <c r="AC9" s="189">
        <v>0</v>
      </c>
      <c r="AD9" s="189">
        <v>2</v>
      </c>
      <c r="AE9" s="189">
        <v>0.39980000000000004</v>
      </c>
      <c r="AF9" s="211"/>
      <c r="AG9" s="189">
        <v>0.39280000000000004</v>
      </c>
      <c r="AH9" s="189">
        <v>0.59599999999999997</v>
      </c>
      <c r="AI9" s="189">
        <v>0.39960000000000007</v>
      </c>
      <c r="AJ9" s="211"/>
      <c r="AK9" s="189">
        <v>0.38610000000000005</v>
      </c>
      <c r="AL9" s="189">
        <v>0.5887</v>
      </c>
      <c r="AM9" s="11" t="s">
        <v>508</v>
      </c>
      <c r="AN9" s="11"/>
    </row>
    <row r="10" spans="1:40">
      <c r="B10" s="35"/>
      <c r="C10" s="35"/>
      <c r="D10" s="9" t="s">
        <v>71</v>
      </c>
      <c r="E10" s="11" t="s">
        <v>342</v>
      </c>
      <c r="F10" s="62" t="s">
        <v>0</v>
      </c>
      <c r="G10" s="92">
        <v>2</v>
      </c>
      <c r="H10" s="209">
        <v>0</v>
      </c>
      <c r="I10" s="92">
        <v>0</v>
      </c>
      <c r="J10" s="92">
        <v>0</v>
      </c>
      <c r="K10" s="92">
        <v>3</v>
      </c>
      <c r="L10" s="209">
        <v>0</v>
      </c>
      <c r="M10" s="92">
        <v>0</v>
      </c>
      <c r="N10" s="92">
        <v>0</v>
      </c>
      <c r="O10" s="92">
        <v>3</v>
      </c>
      <c r="P10" s="209">
        <v>0</v>
      </c>
      <c r="Q10" s="92">
        <v>1</v>
      </c>
      <c r="R10" s="92">
        <v>1</v>
      </c>
      <c r="S10" s="92">
        <v>3</v>
      </c>
      <c r="T10" s="209">
        <v>0</v>
      </c>
      <c r="U10" s="92">
        <v>2</v>
      </c>
      <c r="V10" s="92">
        <v>3</v>
      </c>
      <c r="W10" s="92">
        <v>0</v>
      </c>
      <c r="X10" s="209">
        <v>0</v>
      </c>
      <c r="Y10" s="92">
        <v>0</v>
      </c>
      <c r="Z10" s="92">
        <v>0</v>
      </c>
      <c r="AA10" s="189">
        <v>1</v>
      </c>
      <c r="AB10" s="211">
        <v>0</v>
      </c>
      <c r="AC10" s="189">
        <v>1</v>
      </c>
      <c r="AD10" s="189">
        <v>0</v>
      </c>
      <c r="AE10" s="189">
        <v>2</v>
      </c>
      <c r="AF10" s="211"/>
      <c r="AG10" s="189">
        <v>0.79820000000000002</v>
      </c>
      <c r="AH10" s="189">
        <v>0.79380000000000006</v>
      </c>
      <c r="AI10" s="189">
        <v>2</v>
      </c>
      <c r="AJ10" s="211"/>
      <c r="AK10" s="189">
        <v>0.79480000000000006</v>
      </c>
      <c r="AL10" s="189">
        <v>0.77860000000000007</v>
      </c>
      <c r="AM10" s="11" t="s">
        <v>508</v>
      </c>
      <c r="AN10" s="11"/>
    </row>
    <row r="11" spans="1:40">
      <c r="B11" s="35"/>
      <c r="C11" s="35"/>
      <c r="D11" s="9" t="s">
        <v>73</v>
      </c>
      <c r="E11" s="11" t="s">
        <v>343</v>
      </c>
      <c r="F11" s="62" t="s">
        <v>0</v>
      </c>
      <c r="G11" s="92">
        <v>2</v>
      </c>
      <c r="H11" s="209">
        <v>0</v>
      </c>
      <c r="I11" s="92">
        <v>3</v>
      </c>
      <c r="J11" s="92">
        <v>1</v>
      </c>
      <c r="K11" s="92">
        <v>2</v>
      </c>
      <c r="L11" s="209">
        <v>0</v>
      </c>
      <c r="M11" s="92">
        <v>1</v>
      </c>
      <c r="N11" s="92">
        <v>1</v>
      </c>
      <c r="O11" s="92">
        <v>1</v>
      </c>
      <c r="P11" s="209">
        <v>0</v>
      </c>
      <c r="Q11" s="92">
        <v>2</v>
      </c>
      <c r="R11" s="92">
        <v>1</v>
      </c>
      <c r="S11" s="92">
        <v>0</v>
      </c>
      <c r="T11" s="209">
        <v>0</v>
      </c>
      <c r="U11" s="92">
        <v>1</v>
      </c>
      <c r="V11" s="92">
        <v>0</v>
      </c>
      <c r="W11" s="92">
        <v>1</v>
      </c>
      <c r="X11" s="209">
        <v>0</v>
      </c>
      <c r="Y11" s="92">
        <v>2</v>
      </c>
      <c r="Z11" s="92">
        <v>0</v>
      </c>
      <c r="AA11" s="189">
        <v>0</v>
      </c>
      <c r="AB11" s="211">
        <v>0</v>
      </c>
      <c r="AC11" s="189">
        <v>1</v>
      </c>
      <c r="AD11" s="189">
        <v>1</v>
      </c>
      <c r="AE11" s="189">
        <v>0.8</v>
      </c>
      <c r="AF11" s="211"/>
      <c r="AG11" s="189">
        <v>1.3951</v>
      </c>
      <c r="AH11" s="189">
        <v>0.5958</v>
      </c>
      <c r="AI11" s="189">
        <v>0.8</v>
      </c>
      <c r="AJ11" s="211"/>
      <c r="AK11" s="189">
        <v>1.3859999999999999</v>
      </c>
      <c r="AL11" s="189">
        <v>0.58950000000000002</v>
      </c>
      <c r="AM11" s="11" t="s">
        <v>508</v>
      </c>
      <c r="AN11" s="11"/>
    </row>
    <row r="12" spans="1:40">
      <c r="B12" s="35"/>
      <c r="C12" s="35"/>
      <c r="D12" s="9" t="s">
        <v>76</v>
      </c>
      <c r="E12" s="11" t="s">
        <v>344</v>
      </c>
      <c r="F12" s="62" t="s">
        <v>0</v>
      </c>
      <c r="G12" s="92">
        <v>2</v>
      </c>
      <c r="H12" s="209">
        <v>0</v>
      </c>
      <c r="I12" s="92">
        <v>1</v>
      </c>
      <c r="J12" s="92">
        <v>0</v>
      </c>
      <c r="K12" s="92">
        <v>1</v>
      </c>
      <c r="L12" s="209">
        <v>0</v>
      </c>
      <c r="M12" s="92">
        <v>1</v>
      </c>
      <c r="N12" s="92">
        <v>0</v>
      </c>
      <c r="O12" s="92">
        <v>0</v>
      </c>
      <c r="P12" s="209">
        <v>0</v>
      </c>
      <c r="Q12" s="92">
        <v>1</v>
      </c>
      <c r="R12" s="92">
        <v>1</v>
      </c>
      <c r="S12" s="92">
        <v>1</v>
      </c>
      <c r="T12" s="209">
        <v>0</v>
      </c>
      <c r="U12" s="92">
        <v>0</v>
      </c>
      <c r="V12" s="92">
        <v>0</v>
      </c>
      <c r="W12" s="92">
        <v>0</v>
      </c>
      <c r="X12" s="209">
        <v>0</v>
      </c>
      <c r="Y12" s="92">
        <v>0</v>
      </c>
      <c r="Z12" s="92">
        <v>0</v>
      </c>
      <c r="AA12" s="189">
        <v>0</v>
      </c>
      <c r="AB12" s="211">
        <v>0</v>
      </c>
      <c r="AC12" s="189">
        <v>0</v>
      </c>
      <c r="AD12" s="189">
        <v>0</v>
      </c>
      <c r="AE12" s="189">
        <v>0.4</v>
      </c>
      <c r="AF12" s="211"/>
      <c r="AG12" s="189">
        <v>0.39760000000000001</v>
      </c>
      <c r="AH12" s="189">
        <v>0.19850000000000001</v>
      </c>
      <c r="AI12" s="189">
        <v>0.4</v>
      </c>
      <c r="AJ12" s="211"/>
      <c r="AK12" s="189">
        <v>0.3931</v>
      </c>
      <c r="AL12" s="189">
        <v>0.19470000000000001</v>
      </c>
      <c r="AM12" s="11" t="s">
        <v>508</v>
      </c>
      <c r="AN12" s="11"/>
    </row>
    <row r="13" spans="1:40" ht="30">
      <c r="B13" s="35"/>
      <c r="C13" s="35" t="s">
        <v>345</v>
      </c>
      <c r="D13" s="9" t="s">
        <v>167</v>
      </c>
      <c r="E13" s="11" t="s">
        <v>420</v>
      </c>
      <c r="F13" s="62" t="s">
        <v>0</v>
      </c>
      <c r="G13" s="92">
        <v>0</v>
      </c>
      <c r="H13" s="209">
        <v>0</v>
      </c>
      <c r="I13" s="92">
        <v>0</v>
      </c>
      <c r="J13" s="92">
        <v>0</v>
      </c>
      <c r="K13" s="92">
        <v>0</v>
      </c>
      <c r="L13" s="209">
        <v>0</v>
      </c>
      <c r="M13" s="92">
        <v>1</v>
      </c>
      <c r="N13" s="92">
        <v>0</v>
      </c>
      <c r="O13" s="92">
        <v>0</v>
      </c>
      <c r="P13" s="209">
        <v>0</v>
      </c>
      <c r="Q13" s="92">
        <v>0</v>
      </c>
      <c r="R13" s="92">
        <v>0</v>
      </c>
      <c r="S13" s="92">
        <v>0</v>
      </c>
      <c r="T13" s="209">
        <v>0</v>
      </c>
      <c r="U13" s="92">
        <v>0</v>
      </c>
      <c r="V13" s="92">
        <v>0</v>
      </c>
      <c r="W13" s="92">
        <v>0</v>
      </c>
      <c r="X13" s="209">
        <v>0</v>
      </c>
      <c r="Y13" s="92">
        <v>0</v>
      </c>
      <c r="Z13" s="92">
        <v>0</v>
      </c>
      <c r="AA13" s="189">
        <v>0</v>
      </c>
      <c r="AB13" s="211">
        <v>0</v>
      </c>
      <c r="AC13" s="189">
        <v>0</v>
      </c>
      <c r="AD13" s="189">
        <v>1</v>
      </c>
      <c r="AE13" s="189">
        <v>0</v>
      </c>
      <c r="AF13" s="211"/>
      <c r="AG13" s="189">
        <v>0.15300000000000002</v>
      </c>
      <c r="AH13" s="189">
        <v>0.17200000000000001</v>
      </c>
      <c r="AI13" s="189">
        <v>0</v>
      </c>
      <c r="AJ13" s="211"/>
      <c r="AK13" s="189">
        <v>0.10300000000000002</v>
      </c>
      <c r="AL13" s="189">
        <v>0.14500000000000002</v>
      </c>
      <c r="AM13" s="11" t="s">
        <v>508</v>
      </c>
      <c r="AN13" s="11"/>
    </row>
    <row r="14" spans="1:40">
      <c r="B14" s="35"/>
      <c r="C14" s="35"/>
      <c r="D14" s="9" t="s">
        <v>169</v>
      </c>
      <c r="E14" s="11" t="s">
        <v>422</v>
      </c>
      <c r="F14" s="62" t="s">
        <v>0</v>
      </c>
      <c r="G14" s="92">
        <v>1</v>
      </c>
      <c r="H14" s="209">
        <v>0</v>
      </c>
      <c r="I14" s="92">
        <v>1</v>
      </c>
      <c r="J14" s="92">
        <v>0</v>
      </c>
      <c r="K14" s="92">
        <v>1</v>
      </c>
      <c r="L14" s="209">
        <v>0</v>
      </c>
      <c r="M14" s="92">
        <v>1</v>
      </c>
      <c r="N14" s="92">
        <v>1</v>
      </c>
      <c r="O14" s="92">
        <v>0</v>
      </c>
      <c r="P14" s="209">
        <v>0</v>
      </c>
      <c r="Q14" s="92">
        <v>0</v>
      </c>
      <c r="R14" s="92">
        <v>1</v>
      </c>
      <c r="S14" s="92">
        <v>0</v>
      </c>
      <c r="T14" s="209">
        <v>0</v>
      </c>
      <c r="U14" s="92">
        <v>1</v>
      </c>
      <c r="V14" s="92">
        <v>0</v>
      </c>
      <c r="W14" s="92">
        <v>0</v>
      </c>
      <c r="X14" s="209">
        <v>0</v>
      </c>
      <c r="Y14" s="92">
        <v>0</v>
      </c>
      <c r="Z14" s="92">
        <v>0</v>
      </c>
      <c r="AA14" s="189">
        <v>0</v>
      </c>
      <c r="AB14" s="211">
        <v>0</v>
      </c>
      <c r="AC14" s="189">
        <v>0</v>
      </c>
      <c r="AD14" s="189">
        <v>1</v>
      </c>
      <c r="AE14" s="189">
        <v>0.19800000000000001</v>
      </c>
      <c r="AF14" s="211"/>
      <c r="AG14" s="189">
        <v>0.39280000000000004</v>
      </c>
      <c r="AH14" s="189">
        <v>0.54320000000000002</v>
      </c>
      <c r="AI14" s="189">
        <v>0.1978</v>
      </c>
      <c r="AJ14" s="211"/>
      <c r="AK14" s="189">
        <v>0.38610000000000005</v>
      </c>
      <c r="AL14" s="189">
        <v>0.52870000000000006</v>
      </c>
      <c r="AM14" s="11" t="s">
        <v>508</v>
      </c>
      <c r="AN14" s="11"/>
    </row>
    <row r="15" spans="1:40">
      <c r="B15" s="35"/>
      <c r="C15" s="35"/>
      <c r="D15" s="9" t="s">
        <v>171</v>
      </c>
      <c r="E15" s="11" t="s">
        <v>424</v>
      </c>
      <c r="F15" s="62" t="s">
        <v>0</v>
      </c>
      <c r="G15" s="92">
        <v>0</v>
      </c>
      <c r="H15" s="209">
        <v>0</v>
      </c>
      <c r="I15" s="92">
        <v>0</v>
      </c>
      <c r="J15" s="92">
        <v>0</v>
      </c>
      <c r="K15" s="92">
        <v>0</v>
      </c>
      <c r="L15" s="209">
        <v>0</v>
      </c>
      <c r="M15" s="92">
        <v>0</v>
      </c>
      <c r="N15" s="92">
        <v>0</v>
      </c>
      <c r="O15" s="92">
        <v>1</v>
      </c>
      <c r="P15" s="209">
        <v>0</v>
      </c>
      <c r="Q15" s="92">
        <v>0</v>
      </c>
      <c r="R15" s="92">
        <v>0</v>
      </c>
      <c r="S15" s="92">
        <v>0</v>
      </c>
      <c r="T15" s="209">
        <v>0</v>
      </c>
      <c r="U15" s="92">
        <v>0</v>
      </c>
      <c r="V15" s="92">
        <v>0</v>
      </c>
      <c r="W15" s="92">
        <v>0</v>
      </c>
      <c r="X15" s="209">
        <v>0</v>
      </c>
      <c r="Y15" s="92">
        <v>0</v>
      </c>
      <c r="Z15" s="92">
        <v>1</v>
      </c>
      <c r="AA15" s="189">
        <v>1</v>
      </c>
      <c r="AB15" s="211">
        <v>0</v>
      </c>
      <c r="AC15" s="189">
        <v>0</v>
      </c>
      <c r="AD15" s="189">
        <v>0</v>
      </c>
      <c r="AE15" s="189">
        <v>0.4</v>
      </c>
      <c r="AF15" s="211"/>
      <c r="AG15" s="189">
        <v>0</v>
      </c>
      <c r="AH15" s="189">
        <v>6.6000000000000003E-2</v>
      </c>
      <c r="AI15" s="189">
        <v>0.4</v>
      </c>
      <c r="AJ15" s="211"/>
      <c r="AK15" s="189">
        <v>0</v>
      </c>
      <c r="AL15" s="189">
        <v>0</v>
      </c>
      <c r="AM15" s="11" t="s">
        <v>508</v>
      </c>
      <c r="AN15" s="11"/>
    </row>
    <row r="16" spans="1:40">
      <c r="B16" s="35"/>
      <c r="C16" s="35"/>
      <c r="D16" s="9" t="s">
        <v>173</v>
      </c>
      <c r="E16" s="11" t="s">
        <v>350</v>
      </c>
      <c r="F16" s="62" t="s">
        <v>0</v>
      </c>
      <c r="G16" s="92">
        <v>0</v>
      </c>
      <c r="H16" s="209">
        <v>0</v>
      </c>
      <c r="I16" s="92">
        <v>0</v>
      </c>
      <c r="J16" s="92">
        <v>0</v>
      </c>
      <c r="K16" s="92">
        <v>0</v>
      </c>
      <c r="L16" s="209">
        <v>0</v>
      </c>
      <c r="M16" s="92">
        <v>1</v>
      </c>
      <c r="N16" s="92">
        <v>1</v>
      </c>
      <c r="O16" s="92">
        <v>0</v>
      </c>
      <c r="P16" s="209">
        <v>0</v>
      </c>
      <c r="Q16" s="92">
        <v>0</v>
      </c>
      <c r="R16" s="92">
        <v>1</v>
      </c>
      <c r="S16" s="92">
        <v>0</v>
      </c>
      <c r="T16" s="209">
        <v>0</v>
      </c>
      <c r="U16" s="92">
        <v>0</v>
      </c>
      <c r="V16" s="92">
        <v>0</v>
      </c>
      <c r="W16" s="92">
        <v>0</v>
      </c>
      <c r="X16" s="209">
        <v>0</v>
      </c>
      <c r="Y16" s="92">
        <v>0</v>
      </c>
      <c r="Z16" s="92">
        <v>0</v>
      </c>
      <c r="AA16" s="189">
        <v>0</v>
      </c>
      <c r="AB16" s="211">
        <v>0</v>
      </c>
      <c r="AC16" s="189">
        <v>2</v>
      </c>
      <c r="AD16" s="189">
        <v>3</v>
      </c>
      <c r="AE16" s="189">
        <v>0</v>
      </c>
      <c r="AF16" s="211"/>
      <c r="AG16" s="189">
        <v>0.6</v>
      </c>
      <c r="AH16" s="189">
        <v>1</v>
      </c>
      <c r="AI16" s="189">
        <v>0</v>
      </c>
      <c r="AJ16" s="211"/>
      <c r="AK16" s="189">
        <v>0.6</v>
      </c>
      <c r="AL16" s="189">
        <v>0.39</v>
      </c>
      <c r="AM16" s="11" t="s">
        <v>508</v>
      </c>
      <c r="AN16" s="11"/>
    </row>
    <row r="17" spans="2:40">
      <c r="B17" s="35"/>
      <c r="C17" s="35"/>
      <c r="D17" s="9" t="s">
        <v>248</v>
      </c>
      <c r="E17" s="11" t="s">
        <v>427</v>
      </c>
      <c r="F17" s="62" t="s">
        <v>0</v>
      </c>
      <c r="G17" s="92">
        <v>0</v>
      </c>
      <c r="H17" s="209">
        <v>0</v>
      </c>
      <c r="I17" s="92">
        <v>0</v>
      </c>
      <c r="J17" s="92">
        <v>1</v>
      </c>
      <c r="K17" s="92">
        <v>0</v>
      </c>
      <c r="L17" s="209">
        <v>0</v>
      </c>
      <c r="M17" s="92">
        <v>0</v>
      </c>
      <c r="N17" s="92">
        <v>0</v>
      </c>
      <c r="O17" s="92">
        <v>0</v>
      </c>
      <c r="P17" s="209">
        <v>0</v>
      </c>
      <c r="Q17" s="92">
        <v>0</v>
      </c>
      <c r="R17" s="92">
        <v>0</v>
      </c>
      <c r="S17" s="92">
        <v>0</v>
      </c>
      <c r="T17" s="209">
        <v>0</v>
      </c>
      <c r="U17" s="92">
        <v>1</v>
      </c>
      <c r="V17" s="92">
        <v>0</v>
      </c>
      <c r="W17" s="92">
        <v>0</v>
      </c>
      <c r="X17" s="209">
        <v>0</v>
      </c>
      <c r="Y17" s="92">
        <v>1</v>
      </c>
      <c r="Z17" s="92">
        <v>0</v>
      </c>
      <c r="AA17" s="189">
        <v>1</v>
      </c>
      <c r="AB17" s="211">
        <v>0</v>
      </c>
      <c r="AC17" s="189">
        <v>0</v>
      </c>
      <c r="AD17" s="189">
        <v>0</v>
      </c>
      <c r="AE17" s="189">
        <v>0.2</v>
      </c>
      <c r="AF17" s="211"/>
      <c r="AG17" s="189">
        <v>0.39280000000000004</v>
      </c>
      <c r="AH17" s="189">
        <v>0</v>
      </c>
      <c r="AI17" s="189">
        <v>0.2</v>
      </c>
      <c r="AJ17" s="211"/>
      <c r="AK17" s="189">
        <v>0.38610000000000005</v>
      </c>
      <c r="AL17" s="189">
        <v>0</v>
      </c>
      <c r="AM17" s="11" t="s">
        <v>508</v>
      </c>
      <c r="AN17" s="11"/>
    </row>
    <row r="18" spans="2:40">
      <c r="B18" s="35"/>
      <c r="C18" s="35"/>
      <c r="D18" s="9" t="s">
        <v>250</v>
      </c>
      <c r="E18" s="11" t="s">
        <v>429</v>
      </c>
      <c r="F18" s="62" t="s">
        <v>0</v>
      </c>
      <c r="G18" s="92">
        <v>0</v>
      </c>
      <c r="H18" s="209">
        <v>0</v>
      </c>
      <c r="I18" s="92">
        <v>0</v>
      </c>
      <c r="J18" s="92">
        <v>0</v>
      </c>
      <c r="K18" s="92">
        <v>0</v>
      </c>
      <c r="L18" s="209">
        <v>0</v>
      </c>
      <c r="M18" s="92">
        <v>0</v>
      </c>
      <c r="N18" s="92">
        <v>0</v>
      </c>
      <c r="O18" s="92">
        <v>0</v>
      </c>
      <c r="P18" s="209">
        <v>0</v>
      </c>
      <c r="Q18" s="92">
        <v>0</v>
      </c>
      <c r="R18" s="92">
        <v>0</v>
      </c>
      <c r="S18" s="92">
        <v>0</v>
      </c>
      <c r="T18" s="209">
        <v>0</v>
      </c>
      <c r="U18" s="92">
        <v>0</v>
      </c>
      <c r="V18" s="92">
        <v>0</v>
      </c>
      <c r="W18" s="92">
        <v>0</v>
      </c>
      <c r="X18" s="209">
        <v>0</v>
      </c>
      <c r="Y18" s="92">
        <v>0</v>
      </c>
      <c r="Z18" s="92">
        <v>0</v>
      </c>
      <c r="AA18" s="189">
        <v>0</v>
      </c>
      <c r="AB18" s="211">
        <v>0</v>
      </c>
      <c r="AC18" s="189">
        <v>1</v>
      </c>
      <c r="AD18" s="189">
        <v>0</v>
      </c>
      <c r="AE18" s="189">
        <v>0</v>
      </c>
      <c r="AF18" s="211"/>
      <c r="AG18" s="189">
        <v>0.2</v>
      </c>
      <c r="AH18" s="189">
        <v>0</v>
      </c>
      <c r="AI18" s="189">
        <v>0</v>
      </c>
      <c r="AJ18" s="211"/>
      <c r="AK18" s="189">
        <v>0.2</v>
      </c>
      <c r="AL18" s="189">
        <v>0</v>
      </c>
      <c r="AM18" s="11" t="s">
        <v>508</v>
      </c>
      <c r="AN18" s="11"/>
    </row>
    <row r="19" spans="2:40">
      <c r="B19" s="35"/>
      <c r="C19" s="35"/>
      <c r="D19" s="9" t="s">
        <v>252</v>
      </c>
      <c r="E19" s="11" t="s">
        <v>431</v>
      </c>
      <c r="F19" s="62" t="s">
        <v>1</v>
      </c>
      <c r="G19" s="92">
        <v>0</v>
      </c>
      <c r="H19" s="209">
        <v>0</v>
      </c>
      <c r="I19" s="92">
        <v>0</v>
      </c>
      <c r="J19" s="92">
        <v>0</v>
      </c>
      <c r="K19" s="92">
        <v>0</v>
      </c>
      <c r="L19" s="209">
        <v>0</v>
      </c>
      <c r="M19" s="92">
        <v>0</v>
      </c>
      <c r="N19" s="92">
        <v>0</v>
      </c>
      <c r="O19" s="92">
        <v>0</v>
      </c>
      <c r="P19" s="209">
        <v>0</v>
      </c>
      <c r="Q19" s="92">
        <v>0</v>
      </c>
      <c r="R19" s="92">
        <v>0</v>
      </c>
      <c r="S19" s="92">
        <v>0</v>
      </c>
      <c r="T19" s="209">
        <v>0</v>
      </c>
      <c r="U19" s="92">
        <v>0</v>
      </c>
      <c r="V19" s="92">
        <v>0</v>
      </c>
      <c r="W19" s="92">
        <v>0</v>
      </c>
      <c r="X19" s="209">
        <v>0</v>
      </c>
      <c r="Y19" s="92">
        <v>0</v>
      </c>
      <c r="Z19" s="92">
        <v>0</v>
      </c>
      <c r="AA19" s="189">
        <v>0</v>
      </c>
      <c r="AB19" s="211">
        <v>0</v>
      </c>
      <c r="AC19" s="189">
        <v>0</v>
      </c>
      <c r="AD19" s="189">
        <v>0</v>
      </c>
      <c r="AE19" s="189">
        <v>0</v>
      </c>
      <c r="AF19" s="211">
        <v>0</v>
      </c>
      <c r="AG19" s="189">
        <v>0</v>
      </c>
      <c r="AH19" s="189">
        <v>0</v>
      </c>
      <c r="AI19" s="189">
        <v>0</v>
      </c>
      <c r="AJ19" s="211">
        <v>0</v>
      </c>
      <c r="AK19" s="189">
        <v>0</v>
      </c>
      <c r="AL19" s="189">
        <v>0</v>
      </c>
      <c r="AM19" s="11" t="s">
        <v>508</v>
      </c>
      <c r="AN19" s="11"/>
    </row>
    <row r="20" spans="2:40">
      <c r="B20" s="35"/>
      <c r="C20" s="35"/>
      <c r="D20" s="9" t="s">
        <v>254</v>
      </c>
      <c r="E20" s="11" t="s">
        <v>348</v>
      </c>
      <c r="F20" s="62" t="s">
        <v>0</v>
      </c>
      <c r="G20" s="92">
        <v>0</v>
      </c>
      <c r="H20" s="209">
        <v>0</v>
      </c>
      <c r="I20" s="92">
        <v>0</v>
      </c>
      <c r="J20" s="92">
        <v>0</v>
      </c>
      <c r="K20" s="92">
        <v>0</v>
      </c>
      <c r="L20" s="209">
        <v>0</v>
      </c>
      <c r="M20" s="92">
        <v>0</v>
      </c>
      <c r="N20" s="92">
        <v>0</v>
      </c>
      <c r="O20" s="92">
        <v>0</v>
      </c>
      <c r="P20" s="209">
        <v>0</v>
      </c>
      <c r="Q20" s="92">
        <v>0</v>
      </c>
      <c r="R20" s="92">
        <v>0</v>
      </c>
      <c r="S20" s="92">
        <v>1</v>
      </c>
      <c r="T20" s="209">
        <v>0</v>
      </c>
      <c r="U20" s="92">
        <v>0</v>
      </c>
      <c r="V20" s="92">
        <v>0</v>
      </c>
      <c r="W20" s="92">
        <v>1</v>
      </c>
      <c r="X20" s="209">
        <v>0</v>
      </c>
      <c r="Y20" s="92">
        <v>0</v>
      </c>
      <c r="Z20" s="92">
        <v>0</v>
      </c>
      <c r="AA20" s="189">
        <v>0</v>
      </c>
      <c r="AB20" s="211">
        <v>0</v>
      </c>
      <c r="AC20" s="189">
        <v>0</v>
      </c>
      <c r="AD20" s="189">
        <v>0</v>
      </c>
      <c r="AE20" s="189">
        <v>0.39990000000000003</v>
      </c>
      <c r="AF20" s="211"/>
      <c r="AG20" s="189">
        <v>0</v>
      </c>
      <c r="AH20" s="189">
        <v>0</v>
      </c>
      <c r="AI20" s="189">
        <v>0.39980000000000004</v>
      </c>
      <c r="AJ20" s="211"/>
      <c r="AK20" s="189">
        <v>0</v>
      </c>
      <c r="AL20" s="189">
        <v>0</v>
      </c>
      <c r="AM20" s="11" t="s">
        <v>508</v>
      </c>
      <c r="AN20" s="11"/>
    </row>
    <row r="21" spans="2:40">
      <c r="B21" s="35"/>
      <c r="C21" s="35"/>
      <c r="D21" s="9" t="s">
        <v>591</v>
      </c>
      <c r="E21" s="11" t="s">
        <v>434</v>
      </c>
      <c r="F21" s="62" t="s">
        <v>1</v>
      </c>
      <c r="G21" s="92">
        <v>0</v>
      </c>
      <c r="H21" s="209">
        <v>0</v>
      </c>
      <c r="I21" s="92">
        <v>0</v>
      </c>
      <c r="J21" s="92">
        <v>0</v>
      </c>
      <c r="K21" s="92">
        <v>0</v>
      </c>
      <c r="L21" s="209">
        <v>0</v>
      </c>
      <c r="M21" s="92">
        <v>0</v>
      </c>
      <c r="N21" s="92">
        <v>0</v>
      </c>
      <c r="O21" s="92">
        <v>0</v>
      </c>
      <c r="P21" s="209">
        <v>0</v>
      </c>
      <c r="Q21" s="92">
        <v>0</v>
      </c>
      <c r="R21" s="92">
        <v>0</v>
      </c>
      <c r="S21" s="92">
        <v>0</v>
      </c>
      <c r="T21" s="209">
        <v>0</v>
      </c>
      <c r="U21" s="92">
        <v>0</v>
      </c>
      <c r="V21" s="92">
        <v>0</v>
      </c>
      <c r="W21" s="92">
        <v>0</v>
      </c>
      <c r="X21" s="209">
        <v>0</v>
      </c>
      <c r="Y21" s="92">
        <v>0</v>
      </c>
      <c r="Z21" s="92">
        <v>0</v>
      </c>
      <c r="AA21" s="189">
        <v>0</v>
      </c>
      <c r="AB21" s="211">
        <v>0</v>
      </c>
      <c r="AC21" s="189">
        <v>0</v>
      </c>
      <c r="AD21" s="189">
        <v>0</v>
      </c>
      <c r="AE21" s="189">
        <v>0</v>
      </c>
      <c r="AF21" s="211"/>
      <c r="AG21" s="189">
        <v>0</v>
      </c>
      <c r="AH21" s="189">
        <v>0</v>
      </c>
      <c r="AI21" s="189">
        <v>0</v>
      </c>
      <c r="AJ21" s="211"/>
      <c r="AK21" s="189">
        <v>0</v>
      </c>
      <c r="AL21" s="189">
        <v>0</v>
      </c>
      <c r="AM21" s="11" t="s">
        <v>508</v>
      </c>
      <c r="AN21" s="11"/>
    </row>
    <row r="22" spans="2:40">
      <c r="B22" s="35"/>
      <c r="C22" s="35"/>
      <c r="D22" s="9" t="s">
        <v>592</v>
      </c>
      <c r="E22" s="11" t="s">
        <v>436</v>
      </c>
      <c r="F22" s="62" t="s">
        <v>1</v>
      </c>
      <c r="G22" s="92">
        <v>0</v>
      </c>
      <c r="H22" s="209">
        <v>0</v>
      </c>
      <c r="I22" s="92">
        <v>0</v>
      </c>
      <c r="J22" s="92">
        <v>0</v>
      </c>
      <c r="K22" s="92">
        <v>0</v>
      </c>
      <c r="L22" s="209">
        <v>0</v>
      </c>
      <c r="M22" s="92">
        <v>0</v>
      </c>
      <c r="N22" s="92">
        <v>0</v>
      </c>
      <c r="O22" s="92">
        <v>0</v>
      </c>
      <c r="P22" s="209">
        <v>0</v>
      </c>
      <c r="Q22" s="92">
        <v>0</v>
      </c>
      <c r="R22" s="92">
        <v>0</v>
      </c>
      <c r="S22" s="92">
        <v>0</v>
      </c>
      <c r="T22" s="209">
        <v>0</v>
      </c>
      <c r="U22" s="92">
        <v>0</v>
      </c>
      <c r="V22" s="92">
        <v>0</v>
      </c>
      <c r="W22" s="92">
        <v>0</v>
      </c>
      <c r="X22" s="209">
        <v>0</v>
      </c>
      <c r="Y22" s="92">
        <v>0</v>
      </c>
      <c r="Z22" s="92">
        <v>0</v>
      </c>
      <c r="AA22" s="189">
        <v>0</v>
      </c>
      <c r="AB22" s="211">
        <v>0</v>
      </c>
      <c r="AC22" s="189">
        <v>0</v>
      </c>
      <c r="AD22" s="189">
        <v>0</v>
      </c>
      <c r="AE22" s="189">
        <v>0</v>
      </c>
      <c r="AF22" s="211"/>
      <c r="AG22" s="189">
        <v>0</v>
      </c>
      <c r="AH22" s="189">
        <v>0</v>
      </c>
      <c r="AI22" s="189">
        <v>0</v>
      </c>
      <c r="AJ22" s="211"/>
      <c r="AK22" s="189">
        <v>0</v>
      </c>
      <c r="AL22" s="189">
        <v>0</v>
      </c>
      <c r="AM22" s="11" t="s">
        <v>508</v>
      </c>
      <c r="AN22" s="11"/>
    </row>
    <row r="23" spans="2:40">
      <c r="B23" s="35"/>
      <c r="C23" s="35"/>
      <c r="D23" s="9" t="s">
        <v>593</v>
      </c>
      <c r="E23" s="11" t="s">
        <v>438</v>
      </c>
      <c r="F23" s="62" t="s">
        <v>0</v>
      </c>
      <c r="G23" s="92">
        <v>0</v>
      </c>
      <c r="H23" s="209">
        <v>0</v>
      </c>
      <c r="I23" s="92">
        <v>0</v>
      </c>
      <c r="J23" s="92">
        <v>0</v>
      </c>
      <c r="K23" s="92">
        <v>0</v>
      </c>
      <c r="L23" s="209">
        <v>0</v>
      </c>
      <c r="M23" s="92">
        <v>0</v>
      </c>
      <c r="N23" s="92">
        <v>0</v>
      </c>
      <c r="O23" s="92">
        <v>0</v>
      </c>
      <c r="P23" s="209">
        <v>0</v>
      </c>
      <c r="Q23" s="92">
        <v>0</v>
      </c>
      <c r="R23" s="92">
        <v>0</v>
      </c>
      <c r="S23" s="92">
        <v>1</v>
      </c>
      <c r="T23" s="209">
        <v>0</v>
      </c>
      <c r="U23" s="92">
        <v>0</v>
      </c>
      <c r="V23" s="92">
        <v>0</v>
      </c>
      <c r="W23" s="92">
        <v>1</v>
      </c>
      <c r="X23" s="209">
        <v>0</v>
      </c>
      <c r="Y23" s="92">
        <v>0</v>
      </c>
      <c r="Z23" s="92">
        <v>0</v>
      </c>
      <c r="AA23" s="189">
        <v>0</v>
      </c>
      <c r="AB23" s="211">
        <v>0</v>
      </c>
      <c r="AC23" s="189">
        <v>0</v>
      </c>
      <c r="AD23" s="189">
        <v>1</v>
      </c>
      <c r="AE23" s="189">
        <v>0.39980000000000004</v>
      </c>
      <c r="AF23" s="211"/>
      <c r="AG23" s="189">
        <v>0</v>
      </c>
      <c r="AH23" s="189">
        <v>0.2</v>
      </c>
      <c r="AI23" s="189">
        <v>0.39960000000000007</v>
      </c>
      <c r="AJ23" s="211"/>
      <c r="AK23" s="189">
        <v>0</v>
      </c>
      <c r="AL23" s="189">
        <v>0.2</v>
      </c>
      <c r="AM23" s="11" t="s">
        <v>508</v>
      </c>
      <c r="AN23" s="11"/>
    </row>
    <row r="24" spans="2:40">
      <c r="B24" s="35"/>
      <c r="C24" s="35"/>
      <c r="D24" s="9" t="s">
        <v>594</v>
      </c>
      <c r="E24" s="11" t="s">
        <v>440</v>
      </c>
      <c r="F24" s="62" t="s">
        <v>1</v>
      </c>
      <c r="G24" s="92">
        <v>0</v>
      </c>
      <c r="H24" s="209">
        <v>0</v>
      </c>
      <c r="I24" s="92">
        <v>0</v>
      </c>
      <c r="J24" s="92">
        <v>0</v>
      </c>
      <c r="K24" s="92">
        <v>0</v>
      </c>
      <c r="L24" s="209">
        <v>0</v>
      </c>
      <c r="M24" s="92">
        <v>0</v>
      </c>
      <c r="N24" s="92">
        <v>0</v>
      </c>
      <c r="O24" s="92">
        <v>0</v>
      </c>
      <c r="P24" s="209">
        <v>0</v>
      </c>
      <c r="Q24" s="92">
        <v>0</v>
      </c>
      <c r="R24" s="92">
        <v>0</v>
      </c>
      <c r="S24" s="92">
        <v>0</v>
      </c>
      <c r="T24" s="209">
        <v>0</v>
      </c>
      <c r="U24" s="92">
        <v>0</v>
      </c>
      <c r="V24" s="92">
        <v>0</v>
      </c>
      <c r="W24" s="92">
        <v>0</v>
      </c>
      <c r="X24" s="209">
        <v>0</v>
      </c>
      <c r="Y24" s="92">
        <v>0</v>
      </c>
      <c r="Z24" s="92">
        <v>0</v>
      </c>
      <c r="AA24" s="189">
        <v>0</v>
      </c>
      <c r="AB24" s="211">
        <v>0</v>
      </c>
      <c r="AC24" s="189">
        <v>0</v>
      </c>
      <c r="AD24" s="189">
        <v>0</v>
      </c>
      <c r="AE24" s="189">
        <v>0</v>
      </c>
      <c r="AF24" s="211"/>
      <c r="AG24" s="189">
        <v>0</v>
      </c>
      <c r="AH24" s="189">
        <v>0</v>
      </c>
      <c r="AI24" s="189">
        <v>0</v>
      </c>
      <c r="AJ24" s="211"/>
      <c r="AK24" s="189">
        <v>0</v>
      </c>
      <c r="AL24" s="189">
        <v>0</v>
      </c>
      <c r="AM24" s="11" t="s">
        <v>508</v>
      </c>
      <c r="AN24" s="11"/>
    </row>
    <row r="25" spans="2:40">
      <c r="B25" s="35"/>
      <c r="C25" s="35"/>
      <c r="D25" s="9" t="s">
        <v>595</v>
      </c>
      <c r="E25" s="11" t="s">
        <v>442</v>
      </c>
      <c r="F25" s="62" t="s">
        <v>0</v>
      </c>
      <c r="G25" s="92">
        <v>2</v>
      </c>
      <c r="H25" s="209">
        <v>0</v>
      </c>
      <c r="I25" s="92">
        <v>0</v>
      </c>
      <c r="J25" s="92">
        <v>0</v>
      </c>
      <c r="K25" s="92">
        <v>1</v>
      </c>
      <c r="L25" s="209">
        <v>0</v>
      </c>
      <c r="M25" s="92">
        <v>1</v>
      </c>
      <c r="N25" s="92">
        <v>1</v>
      </c>
      <c r="O25" s="92">
        <v>0</v>
      </c>
      <c r="P25" s="209">
        <v>0</v>
      </c>
      <c r="Q25" s="92">
        <v>0</v>
      </c>
      <c r="R25" s="92">
        <v>0</v>
      </c>
      <c r="S25" s="92">
        <v>0</v>
      </c>
      <c r="T25" s="209">
        <v>0</v>
      </c>
      <c r="U25" s="92">
        <v>0</v>
      </c>
      <c r="V25" s="92">
        <v>0</v>
      </c>
      <c r="W25" s="92">
        <v>1</v>
      </c>
      <c r="X25" s="209">
        <v>0</v>
      </c>
      <c r="Y25" s="92">
        <v>0</v>
      </c>
      <c r="Z25" s="92">
        <v>0</v>
      </c>
      <c r="AA25" s="189">
        <v>1</v>
      </c>
      <c r="AB25" s="211">
        <v>0</v>
      </c>
      <c r="AC25" s="189">
        <v>0</v>
      </c>
      <c r="AD25" s="189">
        <v>2</v>
      </c>
      <c r="AE25" s="189">
        <v>0.59970000000000001</v>
      </c>
      <c r="AF25" s="211"/>
      <c r="AG25" s="189">
        <v>0.19400000000000001</v>
      </c>
      <c r="AH25" s="189">
        <v>0.56809999999999994</v>
      </c>
      <c r="AI25" s="189">
        <v>0.59940000000000004</v>
      </c>
      <c r="AJ25" s="211"/>
      <c r="AK25" s="189">
        <v>0.18760000000000002</v>
      </c>
      <c r="AL25" s="189">
        <v>0.56019999999999992</v>
      </c>
      <c r="AM25" s="11" t="s">
        <v>508</v>
      </c>
      <c r="AN25" s="11"/>
    </row>
    <row r="26" spans="2:40">
      <c r="B26" s="35"/>
      <c r="C26" s="35"/>
      <c r="D26" s="9" t="s">
        <v>596</v>
      </c>
      <c r="E26" s="11" t="s">
        <v>444</v>
      </c>
      <c r="F26" s="62" t="s">
        <v>0</v>
      </c>
      <c r="G26" s="92">
        <v>1</v>
      </c>
      <c r="H26" s="209">
        <v>0</v>
      </c>
      <c r="I26" s="92">
        <v>0</v>
      </c>
      <c r="J26" s="92">
        <v>0</v>
      </c>
      <c r="K26" s="92">
        <v>0</v>
      </c>
      <c r="L26" s="209">
        <v>0</v>
      </c>
      <c r="M26" s="92">
        <v>1</v>
      </c>
      <c r="N26" s="92">
        <v>1</v>
      </c>
      <c r="O26" s="92">
        <v>0</v>
      </c>
      <c r="P26" s="209">
        <v>0</v>
      </c>
      <c r="Q26" s="92">
        <v>0</v>
      </c>
      <c r="R26" s="92">
        <v>0</v>
      </c>
      <c r="S26" s="92">
        <v>0</v>
      </c>
      <c r="T26" s="209">
        <v>0</v>
      </c>
      <c r="U26" s="92">
        <v>0</v>
      </c>
      <c r="V26" s="92">
        <v>1</v>
      </c>
      <c r="W26" s="92">
        <v>0</v>
      </c>
      <c r="X26" s="209">
        <v>0</v>
      </c>
      <c r="Y26" s="92">
        <v>0</v>
      </c>
      <c r="Z26" s="92">
        <v>0</v>
      </c>
      <c r="AA26" s="189">
        <v>0</v>
      </c>
      <c r="AB26" s="211">
        <v>0</v>
      </c>
      <c r="AC26" s="189">
        <v>0</v>
      </c>
      <c r="AD26" s="189">
        <v>0</v>
      </c>
      <c r="AE26" s="189">
        <v>0</v>
      </c>
      <c r="AF26" s="211"/>
      <c r="AG26" s="189">
        <v>0.19640000000000002</v>
      </c>
      <c r="AH26" s="189">
        <v>0.34320000000000001</v>
      </c>
      <c r="AI26" s="189">
        <v>0</v>
      </c>
      <c r="AJ26" s="211"/>
      <c r="AK26" s="189">
        <v>0.19310000000000002</v>
      </c>
      <c r="AL26" s="189">
        <v>0.32869999999999999</v>
      </c>
      <c r="AM26" s="11" t="s">
        <v>508</v>
      </c>
      <c r="AN26" s="11"/>
    </row>
    <row r="27" spans="2:40">
      <c r="B27" s="35"/>
      <c r="C27" s="35"/>
      <c r="D27" s="9" t="s">
        <v>597</v>
      </c>
      <c r="E27" s="11" t="s">
        <v>353</v>
      </c>
      <c r="F27" s="62" t="s">
        <v>0</v>
      </c>
      <c r="G27" s="92">
        <v>0</v>
      </c>
      <c r="H27" s="209">
        <v>0</v>
      </c>
      <c r="I27" s="92">
        <v>0</v>
      </c>
      <c r="J27" s="92">
        <v>0</v>
      </c>
      <c r="K27" s="92">
        <v>0</v>
      </c>
      <c r="L27" s="209">
        <v>0</v>
      </c>
      <c r="M27" s="92">
        <v>0</v>
      </c>
      <c r="N27" s="92">
        <v>1</v>
      </c>
      <c r="O27" s="92">
        <v>0</v>
      </c>
      <c r="P27" s="209">
        <v>0</v>
      </c>
      <c r="Q27" s="92">
        <v>1</v>
      </c>
      <c r="R27" s="92">
        <v>0</v>
      </c>
      <c r="S27" s="92">
        <v>1</v>
      </c>
      <c r="T27" s="209">
        <v>0</v>
      </c>
      <c r="U27" s="92">
        <v>0</v>
      </c>
      <c r="V27" s="92">
        <v>0</v>
      </c>
      <c r="W27" s="92">
        <v>1</v>
      </c>
      <c r="X27" s="209">
        <v>0</v>
      </c>
      <c r="Y27" s="92">
        <v>1</v>
      </c>
      <c r="Z27" s="92">
        <v>1</v>
      </c>
      <c r="AA27" s="189">
        <v>1</v>
      </c>
      <c r="AB27" s="211">
        <v>0</v>
      </c>
      <c r="AC27" s="189">
        <v>1</v>
      </c>
      <c r="AD27" s="189">
        <v>0</v>
      </c>
      <c r="AE27" s="189">
        <v>0.5998</v>
      </c>
      <c r="AF27" s="211"/>
      <c r="AG27" s="189">
        <v>0.58919999999999995</v>
      </c>
      <c r="AH27" s="189">
        <v>0.34320000000000001</v>
      </c>
      <c r="AI27" s="189">
        <v>0.59960000000000002</v>
      </c>
      <c r="AJ27" s="211"/>
      <c r="AK27" s="189">
        <v>0.57919999999999994</v>
      </c>
      <c r="AL27" s="189">
        <v>0.32869999999999999</v>
      </c>
      <c r="AM27" s="11" t="s">
        <v>508</v>
      </c>
      <c r="AN27" s="11"/>
    </row>
    <row r="28" spans="2:40">
      <c r="B28" s="35"/>
      <c r="C28" s="35" t="s">
        <v>354</v>
      </c>
      <c r="D28" s="9" t="s">
        <v>146</v>
      </c>
      <c r="E28" s="11" t="s">
        <v>355</v>
      </c>
      <c r="F28" s="62" t="s">
        <v>0</v>
      </c>
      <c r="G28" s="92">
        <v>0</v>
      </c>
      <c r="H28" s="209">
        <v>0</v>
      </c>
      <c r="I28" s="92">
        <v>0</v>
      </c>
      <c r="J28" s="92">
        <v>0</v>
      </c>
      <c r="K28" s="92">
        <v>0</v>
      </c>
      <c r="L28" s="209">
        <v>0</v>
      </c>
      <c r="M28" s="92">
        <v>0</v>
      </c>
      <c r="N28" s="92">
        <v>0</v>
      </c>
      <c r="O28" s="92">
        <v>0</v>
      </c>
      <c r="P28" s="209">
        <v>0</v>
      </c>
      <c r="Q28" s="92">
        <v>0</v>
      </c>
      <c r="R28" s="92">
        <v>0</v>
      </c>
      <c r="S28" s="92">
        <v>1</v>
      </c>
      <c r="T28" s="209">
        <v>0</v>
      </c>
      <c r="U28" s="92">
        <v>0</v>
      </c>
      <c r="V28" s="92">
        <v>0</v>
      </c>
      <c r="W28" s="92">
        <v>1</v>
      </c>
      <c r="X28" s="209">
        <v>0</v>
      </c>
      <c r="Y28" s="92">
        <v>1</v>
      </c>
      <c r="Z28" s="92">
        <v>0</v>
      </c>
      <c r="AA28" s="189">
        <v>0</v>
      </c>
      <c r="AB28" s="211">
        <v>0</v>
      </c>
      <c r="AC28" s="189">
        <v>0</v>
      </c>
      <c r="AD28" s="189">
        <v>0</v>
      </c>
      <c r="AE28" s="189">
        <v>0.39980000000000004</v>
      </c>
      <c r="AF28" s="211"/>
      <c r="AG28" s="189">
        <v>0.19640000000000002</v>
      </c>
      <c r="AH28" s="189">
        <v>0</v>
      </c>
      <c r="AI28" s="189">
        <v>0.39960000000000007</v>
      </c>
      <c r="AJ28" s="211"/>
      <c r="AK28" s="189">
        <v>0.19310000000000002</v>
      </c>
      <c r="AL28" s="189">
        <v>0</v>
      </c>
      <c r="AM28" s="11" t="s">
        <v>508</v>
      </c>
      <c r="AN28" s="11"/>
    </row>
    <row r="29" spans="2:40">
      <c r="B29" s="35"/>
      <c r="C29" s="35" t="s">
        <v>356</v>
      </c>
      <c r="D29" s="9" t="s">
        <v>188</v>
      </c>
      <c r="E29" s="11" t="s">
        <v>357</v>
      </c>
      <c r="F29" s="62" t="s">
        <v>1</v>
      </c>
      <c r="G29" s="92">
        <v>0</v>
      </c>
      <c r="H29" s="209">
        <v>0</v>
      </c>
      <c r="I29" s="92">
        <v>0</v>
      </c>
      <c r="J29" s="92">
        <v>0</v>
      </c>
      <c r="K29" s="92">
        <v>0</v>
      </c>
      <c r="L29" s="209">
        <v>0</v>
      </c>
      <c r="M29" s="92">
        <v>0</v>
      </c>
      <c r="N29" s="92">
        <v>0</v>
      </c>
      <c r="O29" s="92">
        <v>0</v>
      </c>
      <c r="P29" s="209">
        <v>0</v>
      </c>
      <c r="Q29" s="92">
        <v>0</v>
      </c>
      <c r="R29" s="92">
        <v>0</v>
      </c>
      <c r="S29" s="92">
        <v>0</v>
      </c>
      <c r="T29" s="209">
        <v>0</v>
      </c>
      <c r="U29" s="92">
        <v>0</v>
      </c>
      <c r="V29" s="92">
        <v>0</v>
      </c>
      <c r="W29" s="92">
        <v>0</v>
      </c>
      <c r="X29" s="209">
        <v>0</v>
      </c>
      <c r="Y29" s="92">
        <v>0</v>
      </c>
      <c r="Z29" s="92">
        <v>0</v>
      </c>
      <c r="AA29" s="189">
        <v>0</v>
      </c>
      <c r="AB29" s="211">
        <v>0</v>
      </c>
      <c r="AC29" s="189">
        <v>0</v>
      </c>
      <c r="AD29" s="189">
        <v>0</v>
      </c>
      <c r="AE29" s="189">
        <v>0</v>
      </c>
      <c r="AF29" s="211"/>
      <c r="AG29" s="189">
        <v>0</v>
      </c>
      <c r="AH29" s="189">
        <v>0</v>
      </c>
      <c r="AI29" s="189">
        <v>0</v>
      </c>
      <c r="AJ29" s="211"/>
      <c r="AK29" s="189">
        <v>0</v>
      </c>
      <c r="AL29" s="189">
        <v>0</v>
      </c>
      <c r="AM29" s="11" t="s">
        <v>508</v>
      </c>
      <c r="AN29" s="11"/>
    </row>
    <row r="30" spans="2:40">
      <c r="B30" s="35"/>
      <c r="C30" s="35" t="s">
        <v>358</v>
      </c>
      <c r="D30" s="9" t="s">
        <v>192</v>
      </c>
      <c r="E30" s="11" t="s">
        <v>359</v>
      </c>
      <c r="F30" s="62" t="s">
        <v>1</v>
      </c>
      <c r="G30" s="92">
        <v>0</v>
      </c>
      <c r="H30" s="209">
        <v>0</v>
      </c>
      <c r="I30" s="92">
        <v>0</v>
      </c>
      <c r="J30" s="92">
        <v>0</v>
      </c>
      <c r="K30" s="92">
        <v>0</v>
      </c>
      <c r="L30" s="209">
        <v>0</v>
      </c>
      <c r="M30" s="92">
        <v>0</v>
      </c>
      <c r="N30" s="92">
        <v>0</v>
      </c>
      <c r="O30" s="92">
        <v>0</v>
      </c>
      <c r="P30" s="209">
        <v>0</v>
      </c>
      <c r="Q30" s="92">
        <v>0</v>
      </c>
      <c r="R30" s="92">
        <v>0</v>
      </c>
      <c r="S30" s="92">
        <v>0</v>
      </c>
      <c r="T30" s="209">
        <v>0</v>
      </c>
      <c r="U30" s="92">
        <v>0</v>
      </c>
      <c r="V30" s="92">
        <v>0</v>
      </c>
      <c r="W30" s="92">
        <v>0</v>
      </c>
      <c r="X30" s="209">
        <v>0</v>
      </c>
      <c r="Y30" s="92">
        <v>0</v>
      </c>
      <c r="Z30" s="92">
        <v>0</v>
      </c>
      <c r="AA30" s="189">
        <v>0</v>
      </c>
      <c r="AB30" s="211">
        <v>0</v>
      </c>
      <c r="AC30" s="189">
        <v>0</v>
      </c>
      <c r="AD30" s="189">
        <v>0</v>
      </c>
      <c r="AE30" s="189">
        <v>0</v>
      </c>
      <c r="AF30" s="211"/>
      <c r="AG30" s="189">
        <v>0</v>
      </c>
      <c r="AH30" s="189">
        <v>0</v>
      </c>
      <c r="AI30" s="189">
        <v>0</v>
      </c>
      <c r="AJ30" s="211"/>
      <c r="AK30" s="189">
        <v>0</v>
      </c>
      <c r="AL30" s="189">
        <v>0</v>
      </c>
      <c r="AM30" s="11" t="s">
        <v>508</v>
      </c>
      <c r="AN30" s="11"/>
    </row>
    <row r="31" spans="2:40">
      <c r="B31" s="35"/>
      <c r="C31" s="35" t="s">
        <v>360</v>
      </c>
      <c r="D31" s="9" t="s">
        <v>200</v>
      </c>
      <c r="E31" s="11" t="s">
        <v>361</v>
      </c>
      <c r="F31" s="62" t="s">
        <v>0</v>
      </c>
      <c r="G31" s="92">
        <v>0</v>
      </c>
      <c r="H31" s="209">
        <v>0</v>
      </c>
      <c r="I31" s="92">
        <v>0</v>
      </c>
      <c r="J31" s="92">
        <v>0</v>
      </c>
      <c r="K31" s="92">
        <v>0</v>
      </c>
      <c r="L31" s="209">
        <v>0</v>
      </c>
      <c r="M31" s="92">
        <v>0</v>
      </c>
      <c r="N31" s="92">
        <v>1</v>
      </c>
      <c r="O31" s="92">
        <v>1</v>
      </c>
      <c r="P31" s="209">
        <v>0</v>
      </c>
      <c r="Q31" s="92">
        <v>0</v>
      </c>
      <c r="R31" s="92">
        <v>0</v>
      </c>
      <c r="S31" s="92">
        <v>0</v>
      </c>
      <c r="T31" s="209">
        <v>0</v>
      </c>
      <c r="U31" s="92">
        <v>0</v>
      </c>
      <c r="V31" s="92">
        <v>0</v>
      </c>
      <c r="W31" s="92">
        <v>0</v>
      </c>
      <c r="X31" s="209">
        <v>0</v>
      </c>
      <c r="Y31" s="92">
        <v>0</v>
      </c>
      <c r="Z31" s="92">
        <v>0</v>
      </c>
      <c r="AA31" s="189">
        <v>0</v>
      </c>
      <c r="AB31" s="211">
        <v>0</v>
      </c>
      <c r="AC31" s="189">
        <v>0</v>
      </c>
      <c r="AD31" s="189">
        <v>0</v>
      </c>
      <c r="AE31" s="189">
        <v>0.2</v>
      </c>
      <c r="AF31" s="211"/>
      <c r="AG31" s="189">
        <v>0</v>
      </c>
      <c r="AH31" s="189">
        <v>0.1986</v>
      </c>
      <c r="AI31" s="189">
        <v>0.2</v>
      </c>
      <c r="AJ31" s="211"/>
      <c r="AK31" s="189">
        <v>0</v>
      </c>
      <c r="AL31" s="189">
        <v>0.19650000000000001</v>
      </c>
      <c r="AM31" s="11" t="s">
        <v>508</v>
      </c>
      <c r="AN31" s="11"/>
    </row>
    <row r="32" spans="2:40">
      <c r="B32" s="35"/>
      <c r="C32" s="35" t="s">
        <v>362</v>
      </c>
      <c r="D32" s="9" t="s">
        <v>204</v>
      </c>
      <c r="E32" s="11" t="s">
        <v>363</v>
      </c>
      <c r="F32" s="62" t="s">
        <v>1</v>
      </c>
      <c r="G32" s="92">
        <v>0</v>
      </c>
      <c r="H32" s="209">
        <v>0</v>
      </c>
      <c r="I32" s="92">
        <v>0</v>
      </c>
      <c r="J32" s="92">
        <v>0</v>
      </c>
      <c r="K32" s="92">
        <v>0</v>
      </c>
      <c r="L32" s="209">
        <v>0</v>
      </c>
      <c r="M32" s="92">
        <v>0</v>
      </c>
      <c r="N32" s="92">
        <v>0</v>
      </c>
      <c r="O32" s="92">
        <v>0</v>
      </c>
      <c r="P32" s="209">
        <v>0</v>
      </c>
      <c r="Q32" s="92">
        <v>0</v>
      </c>
      <c r="R32" s="92">
        <v>0</v>
      </c>
      <c r="S32" s="92">
        <v>0</v>
      </c>
      <c r="T32" s="209">
        <v>0</v>
      </c>
      <c r="U32" s="92">
        <v>0</v>
      </c>
      <c r="V32" s="92">
        <v>0</v>
      </c>
      <c r="W32" s="92">
        <v>0</v>
      </c>
      <c r="X32" s="209">
        <v>0</v>
      </c>
      <c r="Y32" s="92">
        <v>0</v>
      </c>
      <c r="Z32" s="92">
        <v>0</v>
      </c>
      <c r="AA32" s="189">
        <v>0</v>
      </c>
      <c r="AB32" s="211">
        <v>0</v>
      </c>
      <c r="AC32" s="189">
        <v>0</v>
      </c>
      <c r="AD32" s="189">
        <v>0</v>
      </c>
      <c r="AE32" s="189">
        <v>0</v>
      </c>
      <c r="AF32" s="211"/>
      <c r="AG32" s="189">
        <v>0</v>
      </c>
      <c r="AH32" s="189">
        <v>0</v>
      </c>
      <c r="AI32" s="189">
        <v>0</v>
      </c>
      <c r="AJ32" s="211"/>
      <c r="AK32" s="189">
        <v>0</v>
      </c>
      <c r="AL32" s="189">
        <v>0</v>
      </c>
      <c r="AM32" s="11" t="s">
        <v>508</v>
      </c>
      <c r="AN32" s="11"/>
    </row>
    <row r="33" spans="1:40">
      <c r="B33" s="35"/>
      <c r="C33" s="35" t="s">
        <v>364</v>
      </c>
      <c r="D33" s="9" t="s">
        <v>222</v>
      </c>
      <c r="E33" s="11" t="s">
        <v>365</v>
      </c>
      <c r="F33" s="62" t="s">
        <v>0</v>
      </c>
      <c r="G33" s="92">
        <v>0</v>
      </c>
      <c r="H33" s="209">
        <v>0</v>
      </c>
      <c r="I33" s="92">
        <v>1</v>
      </c>
      <c r="J33" s="92">
        <v>1</v>
      </c>
      <c r="K33" s="92">
        <v>0</v>
      </c>
      <c r="L33" s="209">
        <v>0</v>
      </c>
      <c r="M33" s="92">
        <v>0</v>
      </c>
      <c r="N33" s="92">
        <v>0</v>
      </c>
      <c r="O33" s="92">
        <v>0</v>
      </c>
      <c r="P33" s="209">
        <v>0</v>
      </c>
      <c r="Q33" s="92">
        <v>1</v>
      </c>
      <c r="R33" s="92">
        <v>0</v>
      </c>
      <c r="S33" s="92">
        <v>0</v>
      </c>
      <c r="T33" s="209">
        <v>0</v>
      </c>
      <c r="U33" s="92">
        <v>0</v>
      </c>
      <c r="V33" s="92">
        <v>0</v>
      </c>
      <c r="W33" s="92">
        <v>0</v>
      </c>
      <c r="X33" s="209">
        <v>0</v>
      </c>
      <c r="Y33" s="92">
        <v>0</v>
      </c>
      <c r="Z33" s="92">
        <v>0</v>
      </c>
      <c r="AA33" s="189">
        <v>0</v>
      </c>
      <c r="AB33" s="211">
        <v>0</v>
      </c>
      <c r="AC33" s="189">
        <v>0</v>
      </c>
      <c r="AD33" s="189">
        <v>0</v>
      </c>
      <c r="AE33" s="189">
        <v>0</v>
      </c>
      <c r="AF33" s="211"/>
      <c r="AG33" s="189">
        <v>0.1928</v>
      </c>
      <c r="AH33" s="189">
        <v>0</v>
      </c>
      <c r="AI33" s="189">
        <v>0</v>
      </c>
      <c r="AJ33" s="211"/>
      <c r="AK33" s="189">
        <v>0.18609999999999999</v>
      </c>
      <c r="AL33" s="189">
        <v>0</v>
      </c>
      <c r="AM33" s="11" t="s">
        <v>508</v>
      </c>
      <c r="AN33" s="11"/>
    </row>
    <row r="34" spans="1:40">
      <c r="A34" s="7" t="s">
        <v>336</v>
      </c>
      <c r="B34" s="35" t="s">
        <v>541</v>
      </c>
      <c r="C34" s="35" t="s">
        <v>367</v>
      </c>
      <c r="D34" s="9" t="s">
        <v>225</v>
      </c>
      <c r="E34" s="11" t="s">
        <v>368</v>
      </c>
      <c r="F34" s="62" t="s">
        <v>0</v>
      </c>
      <c r="G34" s="92">
        <v>0</v>
      </c>
      <c r="H34" s="209">
        <v>0</v>
      </c>
      <c r="I34" s="92">
        <v>0</v>
      </c>
      <c r="J34" s="92">
        <v>0</v>
      </c>
      <c r="K34" s="92">
        <v>0</v>
      </c>
      <c r="L34" s="209">
        <v>0</v>
      </c>
      <c r="M34" s="92">
        <v>0</v>
      </c>
      <c r="N34" s="92">
        <v>0</v>
      </c>
      <c r="O34" s="92">
        <v>0</v>
      </c>
      <c r="P34" s="209">
        <v>0</v>
      </c>
      <c r="Q34" s="92">
        <v>0</v>
      </c>
      <c r="R34" s="92">
        <v>0</v>
      </c>
      <c r="S34" s="92">
        <v>0</v>
      </c>
      <c r="T34" s="209">
        <v>0</v>
      </c>
      <c r="U34" s="92">
        <v>0</v>
      </c>
      <c r="V34" s="92">
        <v>0</v>
      </c>
      <c r="W34" s="92">
        <v>0</v>
      </c>
      <c r="X34" s="209">
        <v>0</v>
      </c>
      <c r="Y34" s="92">
        <v>0</v>
      </c>
      <c r="Z34" s="92">
        <v>0</v>
      </c>
      <c r="AA34" s="189">
        <v>0</v>
      </c>
      <c r="AB34" s="211">
        <v>0</v>
      </c>
      <c r="AC34" s="189">
        <v>0</v>
      </c>
      <c r="AD34" s="189">
        <v>0</v>
      </c>
      <c r="AE34" s="189">
        <v>0</v>
      </c>
      <c r="AF34" s="211"/>
      <c r="AG34" s="189">
        <v>0</v>
      </c>
      <c r="AH34" s="189">
        <v>0</v>
      </c>
      <c r="AI34" s="189">
        <v>0</v>
      </c>
      <c r="AJ34" s="211"/>
      <c r="AK34" s="189">
        <v>0</v>
      </c>
      <c r="AL34" s="189">
        <v>0</v>
      </c>
      <c r="AM34" s="11" t="s">
        <v>508</v>
      </c>
      <c r="AN34" s="11"/>
    </row>
    <row r="35" spans="1:40">
      <c r="B35" s="35"/>
      <c r="C35" s="35"/>
      <c r="D35" s="9" t="s">
        <v>369</v>
      </c>
      <c r="E35" s="11" t="s">
        <v>370</v>
      </c>
      <c r="F35" s="62" t="s">
        <v>0</v>
      </c>
      <c r="G35" s="92">
        <v>2</v>
      </c>
      <c r="H35" s="209">
        <v>0</v>
      </c>
      <c r="I35" s="92">
        <v>1</v>
      </c>
      <c r="J35" s="92">
        <v>0</v>
      </c>
      <c r="K35" s="92">
        <v>0</v>
      </c>
      <c r="L35" s="209">
        <v>0</v>
      </c>
      <c r="M35" s="92">
        <v>0</v>
      </c>
      <c r="N35" s="92">
        <v>0</v>
      </c>
      <c r="O35" s="92">
        <v>0</v>
      </c>
      <c r="P35" s="209">
        <v>0</v>
      </c>
      <c r="Q35" s="92">
        <v>0</v>
      </c>
      <c r="R35" s="92">
        <v>0</v>
      </c>
      <c r="S35" s="92">
        <v>0</v>
      </c>
      <c r="T35" s="209">
        <v>0</v>
      </c>
      <c r="U35" s="92">
        <v>1</v>
      </c>
      <c r="V35" s="92">
        <v>0</v>
      </c>
      <c r="W35" s="92">
        <v>0</v>
      </c>
      <c r="X35" s="209">
        <v>0</v>
      </c>
      <c r="Y35" s="92">
        <v>0</v>
      </c>
      <c r="Z35" s="92">
        <v>0</v>
      </c>
      <c r="AA35" s="189">
        <v>0</v>
      </c>
      <c r="AB35" s="211">
        <v>0</v>
      </c>
      <c r="AC35" s="189">
        <v>0</v>
      </c>
      <c r="AD35" s="189">
        <v>1</v>
      </c>
      <c r="AE35" s="189">
        <v>0</v>
      </c>
      <c r="AF35" s="211"/>
      <c r="AG35" s="189">
        <v>0.17480000000000001</v>
      </c>
      <c r="AH35" s="189">
        <v>0.17480000000000001</v>
      </c>
      <c r="AI35" s="189">
        <v>0</v>
      </c>
      <c r="AJ35" s="211"/>
      <c r="AK35" s="189">
        <v>0.16700000000000001</v>
      </c>
      <c r="AL35" s="189">
        <v>0.16700000000000001</v>
      </c>
      <c r="AM35" s="11" t="s">
        <v>508</v>
      </c>
      <c r="AN35" s="11"/>
    </row>
    <row r="36" spans="1:40">
      <c r="B36" s="35"/>
      <c r="C36" s="35"/>
      <c r="D36" s="9" t="s">
        <v>371</v>
      </c>
      <c r="E36" s="11" t="s">
        <v>372</v>
      </c>
      <c r="F36" s="62" t="s">
        <v>0</v>
      </c>
      <c r="G36" s="92">
        <v>0</v>
      </c>
      <c r="H36" s="209">
        <v>0</v>
      </c>
      <c r="I36" s="92">
        <v>1</v>
      </c>
      <c r="J36" s="92">
        <v>0</v>
      </c>
      <c r="K36" s="92">
        <v>0</v>
      </c>
      <c r="L36" s="209">
        <v>0</v>
      </c>
      <c r="M36" s="92">
        <v>0</v>
      </c>
      <c r="N36" s="92">
        <v>0</v>
      </c>
      <c r="O36" s="92">
        <v>0</v>
      </c>
      <c r="P36" s="209">
        <v>0</v>
      </c>
      <c r="Q36" s="92">
        <v>1</v>
      </c>
      <c r="R36" s="92">
        <v>0</v>
      </c>
      <c r="S36" s="92">
        <v>0</v>
      </c>
      <c r="T36" s="209">
        <v>0</v>
      </c>
      <c r="U36" s="92">
        <v>0</v>
      </c>
      <c r="V36" s="92">
        <v>0</v>
      </c>
      <c r="W36" s="92">
        <v>1</v>
      </c>
      <c r="X36" s="209">
        <v>0</v>
      </c>
      <c r="Y36" s="92">
        <v>0</v>
      </c>
      <c r="Z36" s="92">
        <v>0</v>
      </c>
      <c r="AA36" s="189">
        <v>0</v>
      </c>
      <c r="AB36" s="211">
        <v>0</v>
      </c>
      <c r="AC36" s="189">
        <v>0</v>
      </c>
      <c r="AD36" s="189">
        <v>0</v>
      </c>
      <c r="AE36" s="189">
        <v>0.2</v>
      </c>
      <c r="AF36" s="211"/>
      <c r="AG36" s="189">
        <v>0.17480000000000001</v>
      </c>
      <c r="AH36" s="189">
        <v>0</v>
      </c>
      <c r="AI36" s="189">
        <v>0.2</v>
      </c>
      <c r="AJ36" s="211"/>
      <c r="AK36" s="189">
        <v>0.16700000000000001</v>
      </c>
      <c r="AL36" s="189">
        <v>0</v>
      </c>
      <c r="AM36" s="11" t="s">
        <v>508</v>
      </c>
      <c r="AN36" s="11"/>
    </row>
    <row r="37" spans="1:40">
      <c r="B37" s="35"/>
      <c r="C37" s="35"/>
      <c r="D37" s="9" t="s">
        <v>373</v>
      </c>
      <c r="E37" s="11" t="s">
        <v>374</v>
      </c>
      <c r="F37" s="62" t="s">
        <v>0</v>
      </c>
      <c r="G37" s="92">
        <v>0</v>
      </c>
      <c r="H37" s="209">
        <v>0</v>
      </c>
      <c r="I37" s="92">
        <v>0</v>
      </c>
      <c r="J37" s="92">
        <v>0</v>
      </c>
      <c r="K37" s="92">
        <v>0</v>
      </c>
      <c r="L37" s="209">
        <v>0</v>
      </c>
      <c r="M37" s="92">
        <v>0</v>
      </c>
      <c r="N37" s="92">
        <v>0</v>
      </c>
      <c r="O37" s="92">
        <v>0</v>
      </c>
      <c r="P37" s="209">
        <v>0</v>
      </c>
      <c r="Q37" s="92">
        <v>0</v>
      </c>
      <c r="R37" s="92">
        <v>0</v>
      </c>
      <c r="S37" s="92">
        <v>2</v>
      </c>
      <c r="T37" s="209">
        <v>0</v>
      </c>
      <c r="U37" s="92">
        <v>0</v>
      </c>
      <c r="V37" s="92">
        <v>1</v>
      </c>
      <c r="W37" s="92">
        <v>0</v>
      </c>
      <c r="X37" s="209">
        <v>0</v>
      </c>
      <c r="Y37" s="92">
        <v>0</v>
      </c>
      <c r="Z37" s="92">
        <v>0</v>
      </c>
      <c r="AA37" s="189">
        <v>0</v>
      </c>
      <c r="AB37" s="211">
        <v>0</v>
      </c>
      <c r="AC37" s="189">
        <v>0</v>
      </c>
      <c r="AD37" s="189">
        <v>0</v>
      </c>
      <c r="AE37" s="189">
        <v>0.4</v>
      </c>
      <c r="AF37" s="211"/>
      <c r="AG37" s="189">
        <v>0</v>
      </c>
      <c r="AH37" s="189">
        <v>0.2</v>
      </c>
      <c r="AI37" s="189">
        <v>0.4</v>
      </c>
      <c r="AJ37" s="211"/>
      <c r="AK37" s="189">
        <v>0</v>
      </c>
      <c r="AL37" s="189">
        <v>0.2</v>
      </c>
      <c r="AM37" s="11" t="s">
        <v>508</v>
      </c>
      <c r="AN37" s="11"/>
    </row>
    <row r="38" spans="1:40">
      <c r="B38" s="35"/>
      <c r="C38" s="35"/>
      <c r="D38" s="9" t="s">
        <v>375</v>
      </c>
      <c r="E38" s="11" t="s">
        <v>376</v>
      </c>
      <c r="F38" s="62" t="s">
        <v>0</v>
      </c>
      <c r="G38" s="92">
        <v>0</v>
      </c>
      <c r="H38" s="209">
        <v>0</v>
      </c>
      <c r="I38" s="92">
        <v>0</v>
      </c>
      <c r="J38" s="92">
        <v>0</v>
      </c>
      <c r="K38" s="92">
        <v>0</v>
      </c>
      <c r="L38" s="209">
        <v>0</v>
      </c>
      <c r="M38" s="92">
        <v>1</v>
      </c>
      <c r="N38" s="92">
        <v>0</v>
      </c>
      <c r="O38" s="92">
        <v>0</v>
      </c>
      <c r="P38" s="209">
        <v>0</v>
      </c>
      <c r="Q38" s="92">
        <v>0</v>
      </c>
      <c r="R38" s="92">
        <v>0</v>
      </c>
      <c r="S38" s="92">
        <v>0</v>
      </c>
      <c r="T38" s="209">
        <v>0</v>
      </c>
      <c r="U38" s="92">
        <v>1</v>
      </c>
      <c r="V38" s="92">
        <v>0</v>
      </c>
      <c r="W38" s="92">
        <v>0</v>
      </c>
      <c r="X38" s="209">
        <v>0</v>
      </c>
      <c r="Y38" s="92">
        <v>0</v>
      </c>
      <c r="Z38" s="92">
        <v>0</v>
      </c>
      <c r="AA38" s="189">
        <v>0</v>
      </c>
      <c r="AB38" s="211">
        <v>0</v>
      </c>
      <c r="AC38" s="189">
        <v>0</v>
      </c>
      <c r="AD38" s="189">
        <v>0</v>
      </c>
      <c r="AE38" s="189">
        <v>0</v>
      </c>
      <c r="AF38" s="211"/>
      <c r="AG38" s="189">
        <v>0.37480000000000002</v>
      </c>
      <c r="AH38" s="189">
        <v>0</v>
      </c>
      <c r="AI38" s="189">
        <v>0</v>
      </c>
      <c r="AJ38" s="211"/>
      <c r="AK38" s="189">
        <v>0.36700000000000005</v>
      </c>
      <c r="AL38" s="189">
        <v>0</v>
      </c>
      <c r="AM38" s="11" t="s">
        <v>508</v>
      </c>
      <c r="AN38" s="11"/>
    </row>
    <row r="39" spans="1:40" s="125" customFormat="1" ht="30">
      <c r="B39" s="35"/>
      <c r="C39" s="35" t="s">
        <v>377</v>
      </c>
      <c r="D39" s="9" t="s">
        <v>378</v>
      </c>
      <c r="E39" s="11" t="s">
        <v>467</v>
      </c>
      <c r="F39" s="62" t="s">
        <v>0</v>
      </c>
      <c r="G39" s="92">
        <v>0</v>
      </c>
      <c r="H39" s="209">
        <v>0</v>
      </c>
      <c r="I39" s="92">
        <v>0</v>
      </c>
      <c r="J39" s="92">
        <v>0</v>
      </c>
      <c r="K39" s="92">
        <v>0</v>
      </c>
      <c r="L39" s="209">
        <v>0</v>
      </c>
      <c r="M39" s="92">
        <v>0</v>
      </c>
      <c r="N39" s="92">
        <v>0</v>
      </c>
      <c r="O39" s="92">
        <v>0</v>
      </c>
      <c r="P39" s="209">
        <v>0</v>
      </c>
      <c r="Q39" s="92">
        <v>0</v>
      </c>
      <c r="R39" s="92">
        <v>0</v>
      </c>
      <c r="S39" s="92">
        <v>0</v>
      </c>
      <c r="T39" s="209">
        <v>0</v>
      </c>
      <c r="U39" s="92">
        <v>0</v>
      </c>
      <c r="V39" s="92">
        <v>0</v>
      </c>
      <c r="W39" s="92">
        <v>0</v>
      </c>
      <c r="X39" s="209">
        <v>0</v>
      </c>
      <c r="Y39" s="92">
        <v>0</v>
      </c>
      <c r="Z39" s="92">
        <v>0</v>
      </c>
      <c r="AA39" s="189">
        <v>0</v>
      </c>
      <c r="AB39" s="211">
        <v>0</v>
      </c>
      <c r="AC39" s="189">
        <v>0</v>
      </c>
      <c r="AD39" s="189">
        <v>0</v>
      </c>
      <c r="AE39" s="189">
        <v>0</v>
      </c>
      <c r="AF39" s="211"/>
      <c r="AG39" s="189">
        <v>0</v>
      </c>
      <c r="AH39" s="189">
        <v>0</v>
      </c>
      <c r="AI39" s="189">
        <v>0</v>
      </c>
      <c r="AJ39" s="211"/>
      <c r="AK39" s="189">
        <v>0</v>
      </c>
      <c r="AL39" s="189">
        <v>0</v>
      </c>
      <c r="AM39" s="11" t="s">
        <v>508</v>
      </c>
      <c r="AN39" s="11"/>
    </row>
    <row r="40" spans="1:40">
      <c r="B40" s="35"/>
      <c r="C40" s="35"/>
      <c r="D40" s="9" t="s">
        <v>380</v>
      </c>
      <c r="E40" s="11" t="s">
        <v>469</v>
      </c>
      <c r="F40" s="62" t="s">
        <v>0</v>
      </c>
      <c r="G40" s="92">
        <v>0</v>
      </c>
      <c r="H40" s="209">
        <v>0</v>
      </c>
      <c r="I40" s="92">
        <v>0</v>
      </c>
      <c r="J40" s="92">
        <v>0</v>
      </c>
      <c r="K40" s="92">
        <v>0</v>
      </c>
      <c r="L40" s="209">
        <v>0</v>
      </c>
      <c r="M40" s="92">
        <v>0</v>
      </c>
      <c r="N40" s="92">
        <v>0</v>
      </c>
      <c r="O40" s="92">
        <v>0</v>
      </c>
      <c r="P40" s="209">
        <v>0</v>
      </c>
      <c r="Q40" s="92">
        <v>0</v>
      </c>
      <c r="R40" s="92">
        <v>0</v>
      </c>
      <c r="S40" s="92">
        <v>0</v>
      </c>
      <c r="T40" s="209">
        <v>0</v>
      </c>
      <c r="U40" s="92">
        <v>0</v>
      </c>
      <c r="V40" s="92">
        <v>0</v>
      </c>
      <c r="W40" s="92">
        <v>0</v>
      </c>
      <c r="X40" s="209">
        <v>0</v>
      </c>
      <c r="Y40" s="92">
        <v>0</v>
      </c>
      <c r="Z40" s="92">
        <v>0</v>
      </c>
      <c r="AA40" s="189">
        <v>0</v>
      </c>
      <c r="AB40" s="211">
        <v>0</v>
      </c>
      <c r="AC40" s="189">
        <v>0</v>
      </c>
      <c r="AD40" s="189">
        <v>0</v>
      </c>
      <c r="AE40" s="189">
        <v>0</v>
      </c>
      <c r="AF40" s="211"/>
      <c r="AG40" s="189">
        <v>0</v>
      </c>
      <c r="AH40" s="189">
        <v>0</v>
      </c>
      <c r="AI40" s="189">
        <v>0</v>
      </c>
      <c r="AJ40" s="211"/>
      <c r="AK40" s="189">
        <v>0</v>
      </c>
      <c r="AL40" s="189">
        <v>0</v>
      </c>
      <c r="AM40" s="11" t="s">
        <v>508</v>
      </c>
      <c r="AN40" s="11"/>
    </row>
    <row r="41" spans="1:40">
      <c r="B41" s="35"/>
      <c r="C41" s="35"/>
      <c r="D41" s="9" t="s">
        <v>382</v>
      </c>
      <c r="E41" s="11" t="s">
        <v>471</v>
      </c>
      <c r="F41" s="62" t="s">
        <v>0</v>
      </c>
      <c r="G41" s="92">
        <v>0</v>
      </c>
      <c r="H41" s="209">
        <v>0</v>
      </c>
      <c r="I41" s="92">
        <v>0</v>
      </c>
      <c r="J41" s="92">
        <v>0</v>
      </c>
      <c r="K41" s="92">
        <v>0</v>
      </c>
      <c r="L41" s="209">
        <v>0</v>
      </c>
      <c r="M41" s="92">
        <v>0</v>
      </c>
      <c r="N41" s="92">
        <v>0</v>
      </c>
      <c r="O41" s="92">
        <v>0</v>
      </c>
      <c r="P41" s="209">
        <v>0</v>
      </c>
      <c r="Q41" s="92">
        <v>0</v>
      </c>
      <c r="R41" s="92">
        <v>0</v>
      </c>
      <c r="S41" s="92">
        <v>0</v>
      </c>
      <c r="T41" s="209">
        <v>0</v>
      </c>
      <c r="U41" s="92">
        <v>0</v>
      </c>
      <c r="V41" s="92">
        <v>0</v>
      </c>
      <c r="W41" s="92">
        <v>0</v>
      </c>
      <c r="X41" s="209">
        <v>0</v>
      </c>
      <c r="Y41" s="92">
        <v>0</v>
      </c>
      <c r="Z41" s="92">
        <v>0</v>
      </c>
      <c r="AA41" s="189">
        <v>0</v>
      </c>
      <c r="AB41" s="211">
        <v>0</v>
      </c>
      <c r="AC41" s="189">
        <v>0</v>
      </c>
      <c r="AD41" s="189">
        <v>0</v>
      </c>
      <c r="AE41" s="189">
        <v>0</v>
      </c>
      <c r="AF41" s="211"/>
      <c r="AG41" s="189">
        <v>0</v>
      </c>
      <c r="AH41" s="189">
        <v>0</v>
      </c>
      <c r="AI41" s="189">
        <v>0</v>
      </c>
      <c r="AJ41" s="211"/>
      <c r="AK41" s="189">
        <v>0</v>
      </c>
      <c r="AL41" s="189">
        <v>0</v>
      </c>
      <c r="AM41" s="11" t="s">
        <v>508</v>
      </c>
      <c r="AN41" s="11"/>
    </row>
    <row r="42" spans="1:40">
      <c r="B42" s="35"/>
      <c r="C42" s="35"/>
      <c r="D42" s="9" t="s">
        <v>384</v>
      </c>
      <c r="E42" s="11" t="s">
        <v>387</v>
      </c>
      <c r="F42" s="62" t="s">
        <v>0</v>
      </c>
      <c r="G42" s="92">
        <v>0</v>
      </c>
      <c r="H42" s="209">
        <v>0</v>
      </c>
      <c r="I42" s="92">
        <v>0</v>
      </c>
      <c r="J42" s="92">
        <v>0</v>
      </c>
      <c r="K42" s="92">
        <v>0</v>
      </c>
      <c r="L42" s="209">
        <v>0</v>
      </c>
      <c r="M42" s="92">
        <v>0</v>
      </c>
      <c r="N42" s="92">
        <v>0</v>
      </c>
      <c r="O42" s="92">
        <v>0</v>
      </c>
      <c r="P42" s="209">
        <v>0</v>
      </c>
      <c r="Q42" s="92">
        <v>0</v>
      </c>
      <c r="R42" s="92">
        <v>0</v>
      </c>
      <c r="S42" s="92">
        <v>0</v>
      </c>
      <c r="T42" s="209">
        <v>0</v>
      </c>
      <c r="U42" s="92">
        <v>0</v>
      </c>
      <c r="V42" s="92">
        <v>0</v>
      </c>
      <c r="W42" s="92">
        <v>0</v>
      </c>
      <c r="X42" s="209">
        <v>0</v>
      </c>
      <c r="Y42" s="92">
        <v>0</v>
      </c>
      <c r="Z42" s="92">
        <v>0</v>
      </c>
      <c r="AA42" s="189">
        <v>0</v>
      </c>
      <c r="AB42" s="211">
        <v>0</v>
      </c>
      <c r="AC42" s="189">
        <v>0</v>
      </c>
      <c r="AD42" s="189">
        <v>0</v>
      </c>
      <c r="AE42" s="189">
        <v>0</v>
      </c>
      <c r="AF42" s="211"/>
      <c r="AG42" s="189">
        <v>0</v>
      </c>
      <c r="AH42" s="189">
        <v>0</v>
      </c>
      <c r="AI42" s="189">
        <v>0</v>
      </c>
      <c r="AJ42" s="211"/>
      <c r="AK42" s="189">
        <v>0</v>
      </c>
      <c r="AL42" s="189">
        <v>0</v>
      </c>
      <c r="AM42" s="11" t="s">
        <v>508</v>
      </c>
      <c r="AN42" s="11"/>
    </row>
    <row r="43" spans="1:40">
      <c r="B43" s="35"/>
      <c r="C43" s="35"/>
      <c r="D43" s="9" t="s">
        <v>386</v>
      </c>
      <c r="E43" s="11" t="s">
        <v>474</v>
      </c>
      <c r="F43" s="62" t="s">
        <v>0</v>
      </c>
      <c r="G43" s="92">
        <v>0</v>
      </c>
      <c r="H43" s="209">
        <v>0</v>
      </c>
      <c r="I43" s="92">
        <v>0</v>
      </c>
      <c r="J43" s="92">
        <v>0</v>
      </c>
      <c r="K43" s="92">
        <v>0</v>
      </c>
      <c r="L43" s="209">
        <v>0</v>
      </c>
      <c r="M43" s="92">
        <v>0</v>
      </c>
      <c r="N43" s="92">
        <v>0</v>
      </c>
      <c r="O43" s="92">
        <v>0</v>
      </c>
      <c r="P43" s="209">
        <v>0</v>
      </c>
      <c r="Q43" s="92">
        <v>0</v>
      </c>
      <c r="R43" s="92">
        <v>0</v>
      </c>
      <c r="S43" s="92">
        <v>0</v>
      </c>
      <c r="T43" s="209">
        <v>0</v>
      </c>
      <c r="U43" s="92">
        <v>0</v>
      </c>
      <c r="V43" s="92">
        <v>0</v>
      </c>
      <c r="W43" s="92">
        <v>0</v>
      </c>
      <c r="X43" s="209">
        <v>0</v>
      </c>
      <c r="Y43" s="92">
        <v>0</v>
      </c>
      <c r="Z43" s="92">
        <v>0</v>
      </c>
      <c r="AA43" s="189">
        <v>0</v>
      </c>
      <c r="AB43" s="211">
        <v>0</v>
      </c>
      <c r="AC43" s="189">
        <v>0</v>
      </c>
      <c r="AD43" s="189">
        <v>0</v>
      </c>
      <c r="AE43" s="189">
        <v>0</v>
      </c>
      <c r="AF43" s="211"/>
      <c r="AG43" s="189">
        <v>0</v>
      </c>
      <c r="AH43" s="189">
        <v>0</v>
      </c>
      <c r="AI43" s="189">
        <v>0</v>
      </c>
      <c r="AJ43" s="211"/>
      <c r="AK43" s="189">
        <v>0</v>
      </c>
      <c r="AL43" s="189">
        <v>0</v>
      </c>
      <c r="AM43" s="11" t="s">
        <v>508</v>
      </c>
      <c r="AN43" s="11"/>
    </row>
    <row r="44" spans="1:40">
      <c r="B44" s="35"/>
      <c r="C44" s="35"/>
      <c r="D44" s="9" t="s">
        <v>388</v>
      </c>
      <c r="E44" s="11" t="s">
        <v>476</v>
      </c>
      <c r="F44" s="62" t="s">
        <v>0</v>
      </c>
      <c r="G44" s="92">
        <v>0</v>
      </c>
      <c r="H44" s="209">
        <v>0</v>
      </c>
      <c r="I44" s="92">
        <v>0</v>
      </c>
      <c r="J44" s="92">
        <v>0</v>
      </c>
      <c r="K44" s="92">
        <v>0</v>
      </c>
      <c r="L44" s="209">
        <v>0</v>
      </c>
      <c r="M44" s="92">
        <v>0</v>
      </c>
      <c r="N44" s="92">
        <v>0</v>
      </c>
      <c r="O44" s="92">
        <v>0</v>
      </c>
      <c r="P44" s="209">
        <v>0</v>
      </c>
      <c r="Q44" s="92">
        <v>0</v>
      </c>
      <c r="R44" s="92">
        <v>0</v>
      </c>
      <c r="S44" s="92">
        <v>0</v>
      </c>
      <c r="T44" s="209">
        <v>0</v>
      </c>
      <c r="U44" s="92">
        <v>0</v>
      </c>
      <c r="V44" s="92">
        <v>0</v>
      </c>
      <c r="W44" s="92">
        <v>0</v>
      </c>
      <c r="X44" s="209">
        <v>0</v>
      </c>
      <c r="Y44" s="92">
        <v>0</v>
      </c>
      <c r="Z44" s="92">
        <v>0</v>
      </c>
      <c r="AA44" s="189">
        <v>0</v>
      </c>
      <c r="AB44" s="211">
        <v>0</v>
      </c>
      <c r="AC44" s="189">
        <v>0</v>
      </c>
      <c r="AD44" s="189">
        <v>0</v>
      </c>
      <c r="AE44" s="189">
        <v>0</v>
      </c>
      <c r="AF44" s="211"/>
      <c r="AG44" s="189">
        <v>0</v>
      </c>
      <c r="AH44" s="189">
        <v>0</v>
      </c>
      <c r="AI44" s="189">
        <v>0</v>
      </c>
      <c r="AJ44" s="211"/>
      <c r="AK44" s="189">
        <v>0</v>
      </c>
      <c r="AL44" s="189">
        <v>0</v>
      </c>
      <c r="AM44" s="11" t="s">
        <v>508</v>
      </c>
      <c r="AN44" s="11"/>
    </row>
    <row r="45" spans="1:40">
      <c r="B45" s="35"/>
      <c r="C45" s="35"/>
      <c r="D45" s="9" t="s">
        <v>390</v>
      </c>
      <c r="E45" s="11" t="s">
        <v>478</v>
      </c>
      <c r="F45" s="62" t="s">
        <v>1</v>
      </c>
      <c r="G45" s="92">
        <v>0</v>
      </c>
      <c r="H45" s="209">
        <v>0</v>
      </c>
      <c r="I45" s="92">
        <v>0</v>
      </c>
      <c r="J45" s="92">
        <v>0</v>
      </c>
      <c r="K45" s="92">
        <v>0</v>
      </c>
      <c r="L45" s="209">
        <v>0</v>
      </c>
      <c r="M45" s="92">
        <v>0</v>
      </c>
      <c r="N45" s="92">
        <v>0</v>
      </c>
      <c r="O45" s="92">
        <v>0</v>
      </c>
      <c r="P45" s="209">
        <v>0</v>
      </c>
      <c r="Q45" s="92">
        <v>0</v>
      </c>
      <c r="R45" s="92">
        <v>0</v>
      </c>
      <c r="S45" s="92">
        <v>0</v>
      </c>
      <c r="T45" s="209">
        <v>0</v>
      </c>
      <c r="U45" s="92">
        <v>0</v>
      </c>
      <c r="V45" s="92">
        <v>0</v>
      </c>
      <c r="W45" s="92">
        <v>0</v>
      </c>
      <c r="X45" s="209">
        <v>0</v>
      </c>
      <c r="Y45" s="92">
        <v>0</v>
      </c>
      <c r="Z45" s="92">
        <v>0</v>
      </c>
      <c r="AA45" s="189">
        <v>0</v>
      </c>
      <c r="AB45" s="211">
        <v>0</v>
      </c>
      <c r="AC45" s="189">
        <v>0</v>
      </c>
      <c r="AD45" s="189">
        <v>0</v>
      </c>
      <c r="AE45" s="189">
        <v>0</v>
      </c>
      <c r="AF45" s="211"/>
      <c r="AG45" s="189">
        <v>0</v>
      </c>
      <c r="AH45" s="189">
        <v>0</v>
      </c>
      <c r="AI45" s="189">
        <v>0</v>
      </c>
      <c r="AJ45" s="211"/>
      <c r="AK45" s="189">
        <v>0</v>
      </c>
      <c r="AL45" s="189">
        <v>0</v>
      </c>
      <c r="AM45" s="11" t="s">
        <v>508</v>
      </c>
      <c r="AN45" s="11"/>
    </row>
    <row r="46" spans="1:40">
      <c r="B46" s="35"/>
      <c r="C46" s="35"/>
      <c r="D46" s="9" t="s">
        <v>392</v>
      </c>
      <c r="E46" s="11" t="s">
        <v>383</v>
      </c>
      <c r="F46" s="62" t="s">
        <v>0</v>
      </c>
      <c r="G46" s="92">
        <v>0</v>
      </c>
      <c r="H46" s="209">
        <v>0</v>
      </c>
      <c r="I46" s="92">
        <v>0</v>
      </c>
      <c r="J46" s="92">
        <v>0</v>
      </c>
      <c r="K46" s="92">
        <v>0</v>
      </c>
      <c r="L46" s="209">
        <v>0</v>
      </c>
      <c r="M46" s="92">
        <v>0</v>
      </c>
      <c r="N46" s="92">
        <v>0</v>
      </c>
      <c r="O46" s="92">
        <v>0</v>
      </c>
      <c r="P46" s="209">
        <v>0</v>
      </c>
      <c r="Q46" s="92">
        <v>0</v>
      </c>
      <c r="R46" s="92">
        <v>0</v>
      </c>
      <c r="S46" s="92">
        <v>0</v>
      </c>
      <c r="T46" s="209">
        <v>0</v>
      </c>
      <c r="U46" s="92">
        <v>0</v>
      </c>
      <c r="V46" s="92">
        <v>0</v>
      </c>
      <c r="W46" s="92">
        <v>0</v>
      </c>
      <c r="X46" s="209">
        <v>0</v>
      </c>
      <c r="Y46" s="92">
        <v>0</v>
      </c>
      <c r="Z46" s="92">
        <v>0</v>
      </c>
      <c r="AA46" s="189">
        <v>0</v>
      </c>
      <c r="AB46" s="211">
        <v>0</v>
      </c>
      <c r="AC46" s="189">
        <v>0</v>
      </c>
      <c r="AD46" s="189">
        <v>0</v>
      </c>
      <c r="AE46" s="189">
        <v>0</v>
      </c>
      <c r="AF46" s="211"/>
      <c r="AG46" s="189">
        <v>0</v>
      </c>
      <c r="AH46" s="189">
        <v>0</v>
      </c>
      <c r="AI46" s="189">
        <v>0</v>
      </c>
      <c r="AJ46" s="211"/>
      <c r="AK46" s="189">
        <v>0</v>
      </c>
      <c r="AL46" s="189">
        <v>0</v>
      </c>
      <c r="AM46" s="11" t="s">
        <v>508</v>
      </c>
      <c r="AN46" s="11"/>
    </row>
    <row r="47" spans="1:40">
      <c r="B47" s="35"/>
      <c r="C47" s="35"/>
      <c r="D47" s="9" t="s">
        <v>598</v>
      </c>
      <c r="E47" s="11" t="s">
        <v>481</v>
      </c>
      <c r="F47" s="62" t="s">
        <v>1</v>
      </c>
      <c r="G47" s="92">
        <v>0</v>
      </c>
      <c r="H47" s="209">
        <v>0</v>
      </c>
      <c r="I47" s="92">
        <v>0</v>
      </c>
      <c r="J47" s="92">
        <v>0</v>
      </c>
      <c r="K47" s="92">
        <v>0</v>
      </c>
      <c r="L47" s="209">
        <v>0</v>
      </c>
      <c r="M47" s="92">
        <v>0</v>
      </c>
      <c r="N47" s="92">
        <v>0</v>
      </c>
      <c r="O47" s="92">
        <v>0</v>
      </c>
      <c r="P47" s="209">
        <v>0</v>
      </c>
      <c r="Q47" s="92">
        <v>0</v>
      </c>
      <c r="R47" s="92">
        <v>0</v>
      </c>
      <c r="S47" s="92">
        <v>0</v>
      </c>
      <c r="T47" s="209">
        <v>0</v>
      </c>
      <c r="U47" s="92">
        <v>0</v>
      </c>
      <c r="V47" s="92">
        <v>0</v>
      </c>
      <c r="W47" s="92">
        <v>0</v>
      </c>
      <c r="X47" s="209">
        <v>0</v>
      </c>
      <c r="Y47" s="92">
        <v>0</v>
      </c>
      <c r="Z47" s="92">
        <v>0</v>
      </c>
      <c r="AA47" s="189">
        <v>0</v>
      </c>
      <c r="AB47" s="211">
        <v>0</v>
      </c>
      <c r="AC47" s="189">
        <v>0</v>
      </c>
      <c r="AD47" s="189">
        <v>0</v>
      </c>
      <c r="AE47" s="189">
        <v>0</v>
      </c>
      <c r="AF47" s="211"/>
      <c r="AG47" s="189">
        <v>0</v>
      </c>
      <c r="AH47" s="189">
        <v>0</v>
      </c>
      <c r="AI47" s="189">
        <v>0</v>
      </c>
      <c r="AJ47" s="211"/>
      <c r="AK47" s="189">
        <v>0</v>
      </c>
      <c r="AL47" s="189">
        <v>0</v>
      </c>
      <c r="AM47" s="11" t="s">
        <v>508</v>
      </c>
      <c r="AN47" s="11"/>
    </row>
    <row r="48" spans="1:40">
      <c r="B48" s="35"/>
      <c r="C48" s="35"/>
      <c r="D48" s="9" t="s">
        <v>599</v>
      </c>
      <c r="E48" s="11" t="s">
        <v>483</v>
      </c>
      <c r="F48" s="62" t="s">
        <v>1</v>
      </c>
      <c r="G48" s="92">
        <v>0</v>
      </c>
      <c r="H48" s="209">
        <v>0</v>
      </c>
      <c r="I48" s="92">
        <v>0</v>
      </c>
      <c r="J48" s="92">
        <v>0</v>
      </c>
      <c r="K48" s="92">
        <v>0</v>
      </c>
      <c r="L48" s="209">
        <v>0</v>
      </c>
      <c r="M48" s="92">
        <v>0</v>
      </c>
      <c r="N48" s="92">
        <v>0</v>
      </c>
      <c r="O48" s="92">
        <v>0</v>
      </c>
      <c r="P48" s="209">
        <v>0</v>
      </c>
      <c r="Q48" s="92">
        <v>0</v>
      </c>
      <c r="R48" s="92">
        <v>0</v>
      </c>
      <c r="S48" s="92">
        <v>0</v>
      </c>
      <c r="T48" s="209">
        <v>0</v>
      </c>
      <c r="U48" s="92">
        <v>0</v>
      </c>
      <c r="V48" s="92">
        <v>0</v>
      </c>
      <c r="W48" s="92">
        <v>0</v>
      </c>
      <c r="X48" s="209">
        <v>0</v>
      </c>
      <c r="Y48" s="92">
        <v>0</v>
      </c>
      <c r="Z48" s="92">
        <v>0</v>
      </c>
      <c r="AA48" s="189">
        <v>0</v>
      </c>
      <c r="AB48" s="211">
        <v>0</v>
      </c>
      <c r="AC48" s="189">
        <v>0</v>
      </c>
      <c r="AD48" s="189">
        <v>0</v>
      </c>
      <c r="AE48" s="189">
        <v>0</v>
      </c>
      <c r="AF48" s="211"/>
      <c r="AG48" s="189">
        <v>0</v>
      </c>
      <c r="AH48" s="189">
        <v>0</v>
      </c>
      <c r="AI48" s="189">
        <v>0</v>
      </c>
      <c r="AJ48" s="211"/>
      <c r="AK48" s="189">
        <v>0</v>
      </c>
      <c r="AL48" s="189">
        <v>0</v>
      </c>
      <c r="AM48" s="11" t="s">
        <v>508</v>
      </c>
      <c r="AN48" s="11"/>
    </row>
    <row r="49" spans="1:40">
      <c r="B49" s="35"/>
      <c r="C49" s="35"/>
      <c r="D49" s="9" t="s">
        <v>600</v>
      </c>
      <c r="E49" s="11" t="s">
        <v>485</v>
      </c>
      <c r="F49" s="62" t="s">
        <v>0</v>
      </c>
      <c r="G49" s="92">
        <v>0</v>
      </c>
      <c r="H49" s="209">
        <v>0</v>
      </c>
      <c r="I49" s="92">
        <v>0</v>
      </c>
      <c r="J49" s="92">
        <v>0</v>
      </c>
      <c r="K49" s="92">
        <v>0</v>
      </c>
      <c r="L49" s="209">
        <v>0</v>
      </c>
      <c r="M49" s="92">
        <v>0</v>
      </c>
      <c r="N49" s="92">
        <v>0</v>
      </c>
      <c r="O49" s="92">
        <v>0</v>
      </c>
      <c r="P49" s="209">
        <v>0</v>
      </c>
      <c r="Q49" s="92">
        <v>0</v>
      </c>
      <c r="R49" s="92">
        <v>0</v>
      </c>
      <c r="S49" s="92">
        <v>0</v>
      </c>
      <c r="T49" s="209">
        <v>0</v>
      </c>
      <c r="U49" s="92">
        <v>0</v>
      </c>
      <c r="V49" s="92">
        <v>0</v>
      </c>
      <c r="W49" s="92">
        <v>0</v>
      </c>
      <c r="X49" s="209">
        <v>0</v>
      </c>
      <c r="Y49" s="92">
        <v>0</v>
      </c>
      <c r="Z49" s="92">
        <v>0</v>
      </c>
      <c r="AA49" s="189">
        <v>0</v>
      </c>
      <c r="AB49" s="211">
        <v>0</v>
      </c>
      <c r="AC49" s="189">
        <v>0</v>
      </c>
      <c r="AD49" s="189">
        <v>0</v>
      </c>
      <c r="AE49" s="189">
        <v>0</v>
      </c>
      <c r="AF49" s="211"/>
      <c r="AG49" s="189">
        <v>0</v>
      </c>
      <c r="AH49" s="189">
        <v>0</v>
      </c>
      <c r="AI49" s="189">
        <v>0</v>
      </c>
      <c r="AJ49" s="211"/>
      <c r="AK49" s="189">
        <v>0</v>
      </c>
      <c r="AL49" s="189">
        <v>0</v>
      </c>
      <c r="AM49" s="11" t="s">
        <v>508</v>
      </c>
      <c r="AN49" s="11"/>
    </row>
    <row r="50" spans="1:40">
      <c r="B50" s="35"/>
      <c r="C50" s="35"/>
      <c r="D50" s="9" t="s">
        <v>601</v>
      </c>
      <c r="E50" s="11" t="s">
        <v>487</v>
      </c>
      <c r="F50" s="62" t="s">
        <v>1</v>
      </c>
      <c r="G50" s="92">
        <v>0</v>
      </c>
      <c r="H50" s="209">
        <v>0</v>
      </c>
      <c r="I50" s="92">
        <v>0</v>
      </c>
      <c r="J50" s="92">
        <v>0</v>
      </c>
      <c r="K50" s="92">
        <v>0</v>
      </c>
      <c r="L50" s="209">
        <v>0</v>
      </c>
      <c r="M50" s="92">
        <v>0</v>
      </c>
      <c r="N50" s="92">
        <v>0</v>
      </c>
      <c r="O50" s="92">
        <v>0</v>
      </c>
      <c r="P50" s="209">
        <v>0</v>
      </c>
      <c r="Q50" s="92">
        <v>0</v>
      </c>
      <c r="R50" s="92">
        <v>0</v>
      </c>
      <c r="S50" s="92">
        <v>0</v>
      </c>
      <c r="T50" s="209">
        <v>0</v>
      </c>
      <c r="U50" s="92">
        <v>0</v>
      </c>
      <c r="V50" s="92">
        <v>0</v>
      </c>
      <c r="W50" s="92">
        <v>0</v>
      </c>
      <c r="X50" s="209">
        <v>0</v>
      </c>
      <c r="Y50" s="92">
        <v>0</v>
      </c>
      <c r="Z50" s="92">
        <v>0</v>
      </c>
      <c r="AA50" s="189">
        <v>0</v>
      </c>
      <c r="AB50" s="211">
        <v>0</v>
      </c>
      <c r="AC50" s="189">
        <v>0</v>
      </c>
      <c r="AD50" s="189">
        <v>0</v>
      </c>
      <c r="AE50" s="189">
        <v>0</v>
      </c>
      <c r="AF50" s="211"/>
      <c r="AG50" s="189">
        <v>0</v>
      </c>
      <c r="AH50" s="189">
        <v>0</v>
      </c>
      <c r="AI50" s="189">
        <v>0</v>
      </c>
      <c r="AJ50" s="211"/>
      <c r="AK50" s="189">
        <v>0</v>
      </c>
      <c r="AL50" s="189">
        <v>0</v>
      </c>
      <c r="AM50" s="11" t="s">
        <v>508</v>
      </c>
      <c r="AN50" s="11"/>
    </row>
    <row r="51" spans="1:40">
      <c r="B51" s="35"/>
      <c r="C51" s="35"/>
      <c r="D51" s="9" t="s">
        <v>602</v>
      </c>
      <c r="E51" s="11" t="s">
        <v>489</v>
      </c>
      <c r="F51" s="62" t="s">
        <v>0</v>
      </c>
      <c r="G51" s="92">
        <v>0</v>
      </c>
      <c r="H51" s="209">
        <v>0</v>
      </c>
      <c r="I51" s="92">
        <v>1</v>
      </c>
      <c r="J51" s="92">
        <v>0</v>
      </c>
      <c r="K51" s="92">
        <v>0</v>
      </c>
      <c r="L51" s="209">
        <v>0</v>
      </c>
      <c r="M51" s="92">
        <v>0</v>
      </c>
      <c r="N51" s="92">
        <v>0</v>
      </c>
      <c r="O51" s="92">
        <v>0</v>
      </c>
      <c r="P51" s="209">
        <v>0</v>
      </c>
      <c r="Q51" s="92">
        <v>0</v>
      </c>
      <c r="R51" s="92">
        <v>0</v>
      </c>
      <c r="S51" s="92">
        <v>0</v>
      </c>
      <c r="T51" s="209">
        <v>0</v>
      </c>
      <c r="U51" s="92">
        <v>0</v>
      </c>
      <c r="V51" s="92">
        <v>0</v>
      </c>
      <c r="W51" s="92">
        <v>0</v>
      </c>
      <c r="X51" s="209">
        <v>0</v>
      </c>
      <c r="Y51" s="92">
        <v>0</v>
      </c>
      <c r="Z51" s="92">
        <v>0</v>
      </c>
      <c r="AA51" s="189">
        <v>0</v>
      </c>
      <c r="AB51" s="211">
        <v>0</v>
      </c>
      <c r="AC51" s="189">
        <v>0</v>
      </c>
      <c r="AD51" s="189">
        <v>0</v>
      </c>
      <c r="AE51" s="189">
        <v>0</v>
      </c>
      <c r="AF51" s="211"/>
      <c r="AG51" s="189">
        <v>0</v>
      </c>
      <c r="AH51" s="189">
        <v>0</v>
      </c>
      <c r="AI51" s="189">
        <v>0</v>
      </c>
      <c r="AJ51" s="211"/>
      <c r="AK51" s="189">
        <v>0</v>
      </c>
      <c r="AL51" s="189">
        <v>0</v>
      </c>
      <c r="AM51" s="11" t="s">
        <v>508</v>
      </c>
      <c r="AN51" s="11"/>
    </row>
    <row r="52" spans="1:40">
      <c r="B52" s="35"/>
      <c r="C52" s="35"/>
      <c r="D52" s="9" t="s">
        <v>603</v>
      </c>
      <c r="E52" s="11" t="s">
        <v>491</v>
      </c>
      <c r="F52" s="62" t="s">
        <v>0</v>
      </c>
      <c r="G52" s="92">
        <v>0</v>
      </c>
      <c r="H52" s="209">
        <v>0</v>
      </c>
      <c r="I52" s="92">
        <v>0</v>
      </c>
      <c r="J52" s="92">
        <v>0</v>
      </c>
      <c r="K52" s="92">
        <v>0</v>
      </c>
      <c r="L52" s="209">
        <v>0</v>
      </c>
      <c r="M52" s="92">
        <v>0</v>
      </c>
      <c r="N52" s="92">
        <v>0</v>
      </c>
      <c r="O52" s="92">
        <v>0</v>
      </c>
      <c r="P52" s="209">
        <v>0</v>
      </c>
      <c r="Q52" s="92">
        <v>0</v>
      </c>
      <c r="R52" s="92">
        <v>0</v>
      </c>
      <c r="S52" s="92">
        <v>0</v>
      </c>
      <c r="T52" s="209">
        <v>0</v>
      </c>
      <c r="U52" s="92">
        <v>0</v>
      </c>
      <c r="V52" s="92">
        <v>0</v>
      </c>
      <c r="W52" s="92">
        <v>0</v>
      </c>
      <c r="X52" s="209">
        <v>0</v>
      </c>
      <c r="Y52" s="92">
        <v>0</v>
      </c>
      <c r="Z52" s="92">
        <v>0</v>
      </c>
      <c r="AA52" s="189">
        <v>0</v>
      </c>
      <c r="AB52" s="211">
        <v>0</v>
      </c>
      <c r="AC52" s="189">
        <v>0</v>
      </c>
      <c r="AD52" s="189">
        <v>0</v>
      </c>
      <c r="AE52" s="189">
        <v>0</v>
      </c>
      <c r="AF52" s="211"/>
      <c r="AG52" s="189">
        <v>0</v>
      </c>
      <c r="AH52" s="189">
        <v>0</v>
      </c>
      <c r="AI52" s="189">
        <v>0</v>
      </c>
      <c r="AJ52" s="211"/>
      <c r="AK52" s="189">
        <v>0</v>
      </c>
      <c r="AL52" s="189">
        <v>0</v>
      </c>
      <c r="AM52" s="11" t="s">
        <v>508</v>
      </c>
      <c r="AN52" s="11"/>
    </row>
    <row r="53" spans="1:40">
      <c r="B53" s="35"/>
      <c r="C53" s="35"/>
      <c r="D53" s="9" t="s">
        <v>604</v>
      </c>
      <c r="E53" s="11" t="s">
        <v>393</v>
      </c>
      <c r="F53" s="62" t="s">
        <v>0</v>
      </c>
      <c r="G53" s="92">
        <v>0</v>
      </c>
      <c r="H53" s="209">
        <v>0</v>
      </c>
      <c r="I53" s="92">
        <v>0</v>
      </c>
      <c r="J53" s="92">
        <v>0</v>
      </c>
      <c r="K53" s="92">
        <v>0</v>
      </c>
      <c r="L53" s="209">
        <v>0</v>
      </c>
      <c r="M53" s="92">
        <v>0</v>
      </c>
      <c r="N53" s="92">
        <v>0</v>
      </c>
      <c r="O53" s="92">
        <v>0</v>
      </c>
      <c r="P53" s="209">
        <v>0</v>
      </c>
      <c r="Q53" s="92">
        <v>0</v>
      </c>
      <c r="R53" s="92">
        <v>0</v>
      </c>
      <c r="S53" s="92">
        <v>0</v>
      </c>
      <c r="T53" s="209">
        <v>0</v>
      </c>
      <c r="U53" s="92">
        <v>0</v>
      </c>
      <c r="V53" s="92">
        <v>0</v>
      </c>
      <c r="W53" s="92">
        <v>0</v>
      </c>
      <c r="X53" s="209">
        <v>0</v>
      </c>
      <c r="Y53" s="92">
        <v>0</v>
      </c>
      <c r="Z53" s="92">
        <v>0</v>
      </c>
      <c r="AA53" s="189">
        <v>0</v>
      </c>
      <c r="AB53" s="211">
        <v>0</v>
      </c>
      <c r="AC53" s="189">
        <v>1</v>
      </c>
      <c r="AD53" s="189">
        <v>0</v>
      </c>
      <c r="AE53" s="189">
        <v>0</v>
      </c>
      <c r="AF53" s="211"/>
      <c r="AG53" s="189">
        <v>0.2</v>
      </c>
      <c r="AH53" s="189">
        <v>0</v>
      </c>
      <c r="AI53" s="189">
        <v>0</v>
      </c>
      <c r="AJ53" s="211"/>
      <c r="AK53" s="189">
        <v>0.2</v>
      </c>
      <c r="AL53" s="189">
        <v>0</v>
      </c>
      <c r="AM53" s="11" t="s">
        <v>508</v>
      </c>
      <c r="AN53" s="11"/>
    </row>
    <row r="54" spans="1:40">
      <c r="B54" s="35"/>
      <c r="C54" s="35" t="s">
        <v>394</v>
      </c>
      <c r="D54" s="9" t="s">
        <v>395</v>
      </c>
      <c r="E54" s="11" t="s">
        <v>396</v>
      </c>
      <c r="F54" s="62" t="s">
        <v>0</v>
      </c>
      <c r="G54" s="92">
        <v>0</v>
      </c>
      <c r="H54" s="209">
        <v>0</v>
      </c>
      <c r="I54" s="92">
        <v>0</v>
      </c>
      <c r="J54" s="92">
        <v>0</v>
      </c>
      <c r="K54" s="92">
        <v>0</v>
      </c>
      <c r="L54" s="209">
        <v>0</v>
      </c>
      <c r="M54" s="92">
        <v>0</v>
      </c>
      <c r="N54" s="92">
        <v>0</v>
      </c>
      <c r="O54" s="92">
        <v>0</v>
      </c>
      <c r="P54" s="209">
        <v>0</v>
      </c>
      <c r="Q54" s="92">
        <v>0</v>
      </c>
      <c r="R54" s="92">
        <v>0</v>
      </c>
      <c r="S54" s="92">
        <v>0</v>
      </c>
      <c r="T54" s="209">
        <v>0</v>
      </c>
      <c r="U54" s="92">
        <v>0</v>
      </c>
      <c r="V54" s="92">
        <v>0</v>
      </c>
      <c r="W54" s="92">
        <v>0</v>
      </c>
      <c r="X54" s="209">
        <v>0</v>
      </c>
      <c r="Y54" s="92">
        <v>0</v>
      </c>
      <c r="Z54" s="92">
        <v>0</v>
      </c>
      <c r="AA54" s="189">
        <v>0</v>
      </c>
      <c r="AB54" s="211">
        <v>0</v>
      </c>
      <c r="AC54" s="189">
        <v>0</v>
      </c>
      <c r="AD54" s="189">
        <v>0</v>
      </c>
      <c r="AE54" s="189">
        <v>0</v>
      </c>
      <c r="AF54" s="211"/>
      <c r="AG54" s="189">
        <v>0</v>
      </c>
      <c r="AH54" s="189">
        <v>0</v>
      </c>
      <c r="AI54" s="189">
        <v>0</v>
      </c>
      <c r="AJ54" s="211"/>
      <c r="AK54" s="189">
        <v>0</v>
      </c>
      <c r="AL54" s="189">
        <v>0</v>
      </c>
      <c r="AM54" s="11" t="s">
        <v>508</v>
      </c>
      <c r="AN54" s="11"/>
    </row>
    <row r="55" spans="1:40">
      <c r="B55" s="35"/>
      <c r="C55" s="35" t="s">
        <v>397</v>
      </c>
      <c r="D55" s="9" t="s">
        <v>398</v>
      </c>
      <c r="E55" s="11" t="s">
        <v>399</v>
      </c>
      <c r="F55" s="62" t="s">
        <v>1</v>
      </c>
      <c r="G55" s="92">
        <v>0</v>
      </c>
      <c r="H55" s="209">
        <v>0</v>
      </c>
      <c r="I55" s="92">
        <v>0</v>
      </c>
      <c r="J55" s="92">
        <v>0</v>
      </c>
      <c r="K55" s="92">
        <v>0</v>
      </c>
      <c r="L55" s="209">
        <v>0</v>
      </c>
      <c r="M55" s="92">
        <v>0</v>
      </c>
      <c r="N55" s="92">
        <v>0</v>
      </c>
      <c r="O55" s="92">
        <v>0</v>
      </c>
      <c r="P55" s="209">
        <v>0</v>
      </c>
      <c r="Q55" s="92">
        <v>0</v>
      </c>
      <c r="R55" s="92">
        <v>0</v>
      </c>
      <c r="S55" s="92">
        <v>0</v>
      </c>
      <c r="T55" s="209">
        <v>0</v>
      </c>
      <c r="U55" s="92">
        <v>0</v>
      </c>
      <c r="V55" s="92">
        <v>0</v>
      </c>
      <c r="W55" s="92">
        <v>0</v>
      </c>
      <c r="X55" s="209">
        <v>0</v>
      </c>
      <c r="Y55" s="92">
        <v>0</v>
      </c>
      <c r="Z55" s="92">
        <v>0</v>
      </c>
      <c r="AA55" s="189">
        <v>0</v>
      </c>
      <c r="AB55" s="211">
        <v>0</v>
      </c>
      <c r="AC55" s="189">
        <v>0</v>
      </c>
      <c r="AD55" s="189">
        <v>0</v>
      </c>
      <c r="AE55" s="189">
        <v>0</v>
      </c>
      <c r="AF55" s="211"/>
      <c r="AG55" s="189">
        <v>0</v>
      </c>
      <c r="AH55" s="189">
        <v>0</v>
      </c>
      <c r="AI55" s="189">
        <v>0</v>
      </c>
      <c r="AJ55" s="211"/>
      <c r="AK55" s="189">
        <v>0</v>
      </c>
      <c r="AL55" s="189">
        <v>0</v>
      </c>
      <c r="AM55" s="11" t="s">
        <v>508</v>
      </c>
      <c r="AN55" s="11"/>
    </row>
    <row r="56" spans="1:40">
      <c r="B56" s="35"/>
      <c r="C56" s="35" t="s">
        <v>400</v>
      </c>
      <c r="D56" s="9" t="s">
        <v>401</v>
      </c>
      <c r="E56" s="11" t="s">
        <v>359</v>
      </c>
      <c r="F56" s="62" t="s">
        <v>1</v>
      </c>
      <c r="G56" s="92">
        <v>0</v>
      </c>
      <c r="H56" s="209">
        <v>0</v>
      </c>
      <c r="I56" s="92">
        <v>0</v>
      </c>
      <c r="J56" s="92">
        <v>0</v>
      </c>
      <c r="K56" s="92">
        <v>0</v>
      </c>
      <c r="L56" s="209">
        <v>0</v>
      </c>
      <c r="M56" s="92">
        <v>0</v>
      </c>
      <c r="N56" s="92">
        <v>0</v>
      </c>
      <c r="O56" s="92">
        <v>0</v>
      </c>
      <c r="P56" s="209">
        <v>0</v>
      </c>
      <c r="Q56" s="92">
        <v>0</v>
      </c>
      <c r="R56" s="92">
        <v>0</v>
      </c>
      <c r="S56" s="92">
        <v>0</v>
      </c>
      <c r="T56" s="209">
        <v>0</v>
      </c>
      <c r="U56" s="92">
        <v>0</v>
      </c>
      <c r="V56" s="92">
        <v>0</v>
      </c>
      <c r="W56" s="92">
        <v>0</v>
      </c>
      <c r="X56" s="209">
        <v>0</v>
      </c>
      <c r="Y56" s="92">
        <v>0</v>
      </c>
      <c r="Z56" s="92">
        <v>0</v>
      </c>
      <c r="AA56" s="189">
        <v>0</v>
      </c>
      <c r="AB56" s="211">
        <v>0</v>
      </c>
      <c r="AC56" s="189">
        <v>0</v>
      </c>
      <c r="AD56" s="189">
        <v>0</v>
      </c>
      <c r="AE56" s="189">
        <v>0</v>
      </c>
      <c r="AF56" s="211"/>
      <c r="AG56" s="189">
        <v>0</v>
      </c>
      <c r="AH56" s="189">
        <v>0</v>
      </c>
      <c r="AI56" s="189">
        <v>0</v>
      </c>
      <c r="AJ56" s="211"/>
      <c r="AK56" s="189">
        <v>0</v>
      </c>
      <c r="AL56" s="189">
        <v>0</v>
      </c>
      <c r="AM56" s="11" t="s">
        <v>508</v>
      </c>
      <c r="AN56" s="11"/>
    </row>
    <row r="57" spans="1:40">
      <c r="B57" s="35"/>
      <c r="C57" s="35" t="s">
        <v>402</v>
      </c>
      <c r="D57" s="9" t="s">
        <v>403</v>
      </c>
      <c r="E57" s="11" t="s">
        <v>404</v>
      </c>
      <c r="F57" s="62" t="s">
        <v>0</v>
      </c>
      <c r="G57" s="92">
        <v>0</v>
      </c>
      <c r="H57" s="209">
        <v>0</v>
      </c>
      <c r="I57" s="92">
        <v>0</v>
      </c>
      <c r="J57" s="92">
        <v>0</v>
      </c>
      <c r="K57" s="92">
        <v>0</v>
      </c>
      <c r="L57" s="209">
        <v>0</v>
      </c>
      <c r="M57" s="92">
        <v>0</v>
      </c>
      <c r="N57" s="92">
        <v>0</v>
      </c>
      <c r="O57" s="92">
        <v>0</v>
      </c>
      <c r="P57" s="209">
        <v>0</v>
      </c>
      <c r="Q57" s="92">
        <v>0</v>
      </c>
      <c r="R57" s="92">
        <v>0</v>
      </c>
      <c r="S57" s="92">
        <v>0</v>
      </c>
      <c r="T57" s="209">
        <v>0</v>
      </c>
      <c r="U57" s="92">
        <v>0</v>
      </c>
      <c r="V57" s="92">
        <v>0</v>
      </c>
      <c r="W57" s="92">
        <v>0</v>
      </c>
      <c r="X57" s="209">
        <v>0</v>
      </c>
      <c r="Y57" s="92">
        <v>0</v>
      </c>
      <c r="Z57" s="92">
        <v>0</v>
      </c>
      <c r="AA57" s="189">
        <v>0</v>
      </c>
      <c r="AB57" s="211">
        <v>0</v>
      </c>
      <c r="AC57" s="189">
        <v>0</v>
      </c>
      <c r="AD57" s="189">
        <v>0</v>
      </c>
      <c r="AE57" s="189">
        <v>0</v>
      </c>
      <c r="AF57" s="211"/>
      <c r="AG57" s="189">
        <v>0</v>
      </c>
      <c r="AH57" s="189">
        <v>0</v>
      </c>
      <c r="AI57" s="189">
        <v>0</v>
      </c>
      <c r="AJ57" s="211"/>
      <c r="AK57" s="189">
        <v>0</v>
      </c>
      <c r="AL57" s="189">
        <v>0</v>
      </c>
      <c r="AM57" s="11" t="s">
        <v>508</v>
      </c>
      <c r="AN57" s="11"/>
    </row>
    <row r="58" spans="1:40">
      <c r="B58" s="35"/>
      <c r="C58" s="35" t="s">
        <v>405</v>
      </c>
      <c r="D58" s="9" t="s">
        <v>406</v>
      </c>
      <c r="E58" s="11" t="s">
        <v>407</v>
      </c>
      <c r="F58" s="62" t="s">
        <v>1</v>
      </c>
      <c r="G58" s="92">
        <v>0</v>
      </c>
      <c r="H58" s="209">
        <v>0</v>
      </c>
      <c r="I58" s="92">
        <v>0</v>
      </c>
      <c r="J58" s="92">
        <v>0</v>
      </c>
      <c r="K58" s="92">
        <v>0</v>
      </c>
      <c r="L58" s="209">
        <v>0</v>
      </c>
      <c r="M58" s="92">
        <v>0</v>
      </c>
      <c r="N58" s="92">
        <v>0</v>
      </c>
      <c r="O58" s="92">
        <v>0</v>
      </c>
      <c r="P58" s="209">
        <v>0</v>
      </c>
      <c r="Q58" s="92">
        <v>0</v>
      </c>
      <c r="R58" s="92">
        <v>0</v>
      </c>
      <c r="S58" s="92">
        <v>0</v>
      </c>
      <c r="T58" s="209">
        <v>0</v>
      </c>
      <c r="U58" s="92">
        <v>0</v>
      </c>
      <c r="V58" s="92">
        <v>0</v>
      </c>
      <c r="W58" s="92">
        <v>0</v>
      </c>
      <c r="X58" s="209">
        <v>0</v>
      </c>
      <c r="Y58" s="92">
        <v>0</v>
      </c>
      <c r="Z58" s="92">
        <v>0</v>
      </c>
      <c r="AA58" s="189">
        <v>0</v>
      </c>
      <c r="AB58" s="211">
        <v>0</v>
      </c>
      <c r="AC58" s="189">
        <v>0</v>
      </c>
      <c r="AD58" s="189">
        <v>0</v>
      </c>
      <c r="AE58" s="189">
        <v>0</v>
      </c>
      <c r="AF58" s="211"/>
      <c r="AG58" s="189">
        <v>0</v>
      </c>
      <c r="AH58" s="189">
        <v>0</v>
      </c>
      <c r="AI58" s="189">
        <v>0</v>
      </c>
      <c r="AJ58" s="211"/>
      <c r="AK58" s="189">
        <v>0</v>
      </c>
      <c r="AL58" s="189">
        <v>0</v>
      </c>
      <c r="AM58" s="11" t="s">
        <v>508</v>
      </c>
      <c r="AN58" s="11"/>
    </row>
    <row r="59" spans="1:40">
      <c r="B59" s="35"/>
      <c r="C59" s="35" t="s">
        <v>408</v>
      </c>
      <c r="D59" s="9" t="s">
        <v>409</v>
      </c>
      <c r="E59" s="11" t="s">
        <v>410</v>
      </c>
      <c r="F59" s="62" t="s">
        <v>0</v>
      </c>
      <c r="G59" s="92">
        <v>0</v>
      </c>
      <c r="H59" s="209">
        <v>0</v>
      </c>
      <c r="I59" s="92">
        <v>0</v>
      </c>
      <c r="J59" s="92">
        <v>0</v>
      </c>
      <c r="K59" s="92">
        <v>1</v>
      </c>
      <c r="L59" s="209">
        <v>0</v>
      </c>
      <c r="M59" s="92">
        <v>0</v>
      </c>
      <c r="N59" s="92">
        <v>0</v>
      </c>
      <c r="O59" s="92">
        <v>0</v>
      </c>
      <c r="P59" s="209">
        <v>0</v>
      </c>
      <c r="Q59" s="92">
        <v>0</v>
      </c>
      <c r="R59" s="92">
        <v>0</v>
      </c>
      <c r="S59" s="92">
        <v>0</v>
      </c>
      <c r="T59" s="209">
        <v>0</v>
      </c>
      <c r="U59" s="92">
        <v>0</v>
      </c>
      <c r="V59" s="92">
        <v>0</v>
      </c>
      <c r="W59" s="92">
        <v>0</v>
      </c>
      <c r="X59" s="209">
        <v>0</v>
      </c>
      <c r="Y59" s="92">
        <v>1</v>
      </c>
      <c r="Z59" s="92">
        <v>0</v>
      </c>
      <c r="AA59" s="189">
        <v>0</v>
      </c>
      <c r="AB59" s="211">
        <v>0</v>
      </c>
      <c r="AC59" s="189">
        <v>1</v>
      </c>
      <c r="AD59" s="189">
        <v>0</v>
      </c>
      <c r="AE59" s="189">
        <v>0.2</v>
      </c>
      <c r="AF59" s="211"/>
      <c r="AG59" s="189">
        <v>0.38740000000000002</v>
      </c>
      <c r="AH59" s="189">
        <v>0</v>
      </c>
      <c r="AI59" s="189">
        <v>0.2</v>
      </c>
      <c r="AJ59" s="211"/>
      <c r="AK59" s="189">
        <v>0.38350000000000001</v>
      </c>
      <c r="AL59" s="189">
        <v>0</v>
      </c>
      <c r="AM59" s="11" t="s">
        <v>508</v>
      </c>
      <c r="AN59" s="11"/>
    </row>
    <row r="60" spans="1:40" s="125" customFormat="1" ht="60">
      <c r="A60" s="125" t="s">
        <v>336</v>
      </c>
      <c r="B60" s="35" t="s">
        <v>576</v>
      </c>
      <c r="C60" s="35" t="s">
        <v>605</v>
      </c>
      <c r="D60" s="9" t="s">
        <v>413</v>
      </c>
      <c r="E60" s="11" t="s">
        <v>606</v>
      </c>
      <c r="F60" s="62" t="s">
        <v>0</v>
      </c>
      <c r="G60" s="92">
        <v>1</v>
      </c>
      <c r="H60" s="209">
        <v>0</v>
      </c>
      <c r="I60" s="92">
        <v>2</v>
      </c>
      <c r="J60" s="92">
        <v>0</v>
      </c>
      <c r="K60" s="92">
        <v>0</v>
      </c>
      <c r="L60" s="209">
        <v>0</v>
      </c>
      <c r="M60" s="92">
        <v>0</v>
      </c>
      <c r="N60" s="92">
        <v>0</v>
      </c>
      <c r="O60" s="92">
        <v>0</v>
      </c>
      <c r="P60" s="209">
        <v>0</v>
      </c>
      <c r="Q60" s="92">
        <v>0</v>
      </c>
      <c r="R60" s="92">
        <v>1</v>
      </c>
      <c r="S60" s="92">
        <v>0</v>
      </c>
      <c r="T60" s="209">
        <v>0</v>
      </c>
      <c r="U60" s="92">
        <v>0</v>
      </c>
      <c r="V60" s="92">
        <v>0</v>
      </c>
      <c r="W60" s="92">
        <v>3</v>
      </c>
      <c r="X60" s="209">
        <v>0</v>
      </c>
      <c r="Y60" s="92">
        <v>0</v>
      </c>
      <c r="Z60" s="92">
        <v>1</v>
      </c>
      <c r="AA60" s="189">
        <v>0</v>
      </c>
      <c r="AB60" s="211">
        <v>0</v>
      </c>
      <c r="AC60" s="189">
        <v>4</v>
      </c>
      <c r="AD60" s="189">
        <v>0</v>
      </c>
      <c r="AE60" s="189">
        <v>0.6</v>
      </c>
      <c r="AF60" s="211"/>
      <c r="AG60" s="189">
        <v>0.8</v>
      </c>
      <c r="AH60" s="189">
        <v>0.4</v>
      </c>
      <c r="AI60" s="189">
        <v>0.6</v>
      </c>
      <c r="AJ60" s="211"/>
      <c r="AK60" s="189">
        <v>0.8</v>
      </c>
      <c r="AL60" s="189">
        <v>0.4</v>
      </c>
      <c r="AM60" s="11" t="s">
        <v>508</v>
      </c>
      <c r="AN60" s="11" t="s">
        <v>580</v>
      </c>
    </row>
  </sheetData>
  <dataValidations count="1">
    <dataValidation type="custom" operator="greaterThanOrEqual" allowBlank="1" showInputMessage="1" showErrorMessage="1" error="This cell only accepts a number of &quot;NA&quot;_x000a_" sqref="G8:AL59" xr:uid="{3DE75BE0-9D86-4BF7-8990-0E3DB64F3192}">
      <formula1>OR(AND(ISNUMBER(G8), G8&gt;=0), G8 ="NA")</formula1>
    </dataValidation>
  </dataValidations>
  <pageMargins left="0.7" right="0.7" top="0.75" bottom="0.75" header="0.3" footer="0.3"/>
  <pageSetup paperSize="5" scale="29" fitToHeight="0" orientation="landscape" r:id="rId1"/>
  <headerFooter>
    <oddFooter>&amp;LSDGE 2021 WMP - &amp;A&amp;C&amp;P&amp;R&amp;D</oddFooter>
  </headerFooter>
  <customProperties>
    <customPr name="_pios_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F8:F59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codeName="Sheet10">
    <pageSetUpPr fitToPage="1"/>
  </sheetPr>
  <dimension ref="A2:AN55"/>
  <sheetViews>
    <sheetView topLeftCell="B1" zoomScale="60" zoomScaleNormal="100" zoomScalePageLayoutView="60" workbookViewId="0">
      <pane xSplit="23" topLeftCell="Y1" activePane="topRight" state="frozen"/>
      <selection pane="topRight" activeCell="C4" sqref="C4"/>
      <selection activeCell="B1" sqref="B1"/>
    </sheetView>
  </sheetViews>
  <sheetFormatPr defaultColWidth="9.28515625" defaultRowHeight="15" outlineLevelCol="1"/>
  <cols>
    <col min="1" max="1" width="5.5703125" style="7" customWidth="1"/>
    <col min="2" max="2" width="28.7109375" style="1" customWidth="1"/>
    <col min="3" max="3" width="10.140625" style="7" customWidth="1"/>
    <col min="4" max="4" width="42.85546875" style="7" customWidth="1"/>
    <col min="5" max="5" width="10.85546875" style="7" hidden="1" customWidth="1"/>
    <col min="6" max="6" width="12.42578125" style="7" hidden="1" customWidth="1"/>
    <col min="7" max="8" width="11.42578125" style="7" hidden="1" customWidth="1"/>
    <col min="9" max="9" width="10.85546875" style="7" hidden="1" customWidth="1"/>
    <col min="10" max="10" width="12.42578125" style="7" hidden="1" customWidth="1"/>
    <col min="11" max="12" width="11.42578125" style="7" hidden="1" customWidth="1"/>
    <col min="13" max="13" width="10.85546875" style="7" hidden="1" customWidth="1"/>
    <col min="14" max="14" width="12.42578125" style="7" hidden="1" customWidth="1"/>
    <col min="15" max="16" width="11.42578125" style="7" hidden="1" customWidth="1"/>
    <col min="17" max="17" width="10.85546875" style="7" hidden="1" customWidth="1"/>
    <col min="18" max="18" width="12.42578125" style="7" hidden="1" customWidth="1"/>
    <col min="19" max="20" width="11.42578125" style="7" hidden="1" customWidth="1"/>
    <col min="21" max="21" width="10.85546875" style="7" hidden="1" customWidth="1"/>
    <col min="22" max="22" width="12.42578125" style="7" hidden="1" customWidth="1"/>
    <col min="23" max="24" width="11.42578125" style="7" hidden="1" customWidth="1"/>
    <col min="25" max="25" width="11.85546875" style="7" customWidth="1"/>
    <col min="26" max="26" width="12.5703125" style="7" customWidth="1"/>
    <col min="27" max="27" width="11.85546875" style="7" customWidth="1"/>
    <col min="28" max="28" width="12" style="7" customWidth="1"/>
    <col min="29" max="29" width="16.42578125" style="7" customWidth="1"/>
    <col min="30" max="30" width="11.42578125" style="7" customWidth="1" outlineLevel="1"/>
    <col min="31" max="31" width="12.42578125" style="7" customWidth="1" outlineLevel="1"/>
    <col min="32" max="33" width="11.42578125" style="7" bestFit="1" customWidth="1" outlineLevel="1"/>
    <col min="34" max="34" width="16.85546875" style="7" customWidth="1" outlineLevel="1"/>
    <col min="35" max="35" width="10.85546875" style="7" bestFit="1" customWidth="1" outlineLevel="1"/>
    <col min="36" max="36" width="12.42578125" style="7" customWidth="1" outlineLevel="1"/>
    <col min="37" max="38" width="11.42578125" style="7" bestFit="1" customWidth="1" outlineLevel="1"/>
    <col min="39" max="39" width="66.28515625" style="1" customWidth="1"/>
    <col min="40" max="40" width="79.140625" style="7" customWidth="1"/>
    <col min="41" max="16384" width="9.28515625" style="7"/>
  </cols>
  <sheetData>
    <row r="2" spans="1:40">
      <c r="B2" s="13" t="s">
        <v>48</v>
      </c>
      <c r="C2" s="16" t="str">
        <f>IF('Quarterly Submission Guide'!$D$20 = "", "",'Quarterly Submission Guide'!$D$20)</f>
        <v>SDG&amp;E</v>
      </c>
    </row>
    <row r="3" spans="1:40">
      <c r="B3" s="14" t="s">
        <v>56</v>
      </c>
      <c r="C3" s="12">
        <v>8</v>
      </c>
    </row>
    <row r="4" spans="1:40">
      <c r="B4" s="15" t="s">
        <v>54</v>
      </c>
      <c r="C4" s="27">
        <v>44501</v>
      </c>
    </row>
    <row r="5" spans="1:40">
      <c r="AD5" s="53" t="s">
        <v>58</v>
      </c>
    </row>
    <row r="6" spans="1:40" ht="18" customHeight="1">
      <c r="B6" s="2" t="s">
        <v>607</v>
      </c>
      <c r="C6" s="213"/>
      <c r="D6" s="213"/>
      <c r="E6" s="213" t="s">
        <v>585</v>
      </c>
      <c r="F6" s="213" t="s">
        <v>586</v>
      </c>
      <c r="G6" s="213" t="s">
        <v>587</v>
      </c>
      <c r="H6" s="213" t="s">
        <v>588</v>
      </c>
      <c r="I6" s="213" t="s">
        <v>585</v>
      </c>
      <c r="J6" s="213" t="s">
        <v>586</v>
      </c>
      <c r="K6" s="213" t="s">
        <v>587</v>
      </c>
      <c r="L6" s="213" t="s">
        <v>588</v>
      </c>
      <c r="M6" s="213" t="s">
        <v>585</v>
      </c>
      <c r="N6" s="213" t="s">
        <v>586</v>
      </c>
      <c r="O6" s="213" t="s">
        <v>587</v>
      </c>
      <c r="P6" s="213" t="s">
        <v>588</v>
      </c>
      <c r="Q6" s="213" t="s">
        <v>585</v>
      </c>
      <c r="R6" s="213" t="s">
        <v>586</v>
      </c>
      <c r="S6" s="213" t="s">
        <v>587</v>
      </c>
      <c r="T6" s="213" t="s">
        <v>588</v>
      </c>
      <c r="U6" s="213" t="s">
        <v>585</v>
      </c>
      <c r="V6" s="213" t="s">
        <v>586</v>
      </c>
      <c r="W6" s="213" t="s">
        <v>587</v>
      </c>
      <c r="X6" s="213" t="s">
        <v>588</v>
      </c>
      <c r="Y6" s="213" t="s">
        <v>585</v>
      </c>
      <c r="Z6" s="213" t="s">
        <v>586</v>
      </c>
      <c r="AA6" s="213" t="s">
        <v>587</v>
      </c>
      <c r="AB6" s="213" t="s">
        <v>588</v>
      </c>
      <c r="AC6" s="213" t="s">
        <v>608</v>
      </c>
      <c r="AD6" s="213" t="s">
        <v>585</v>
      </c>
      <c r="AE6" s="213" t="s">
        <v>586</v>
      </c>
      <c r="AF6" s="213" t="s">
        <v>587</v>
      </c>
      <c r="AG6" s="213" t="s">
        <v>588</v>
      </c>
      <c r="AH6" s="213" t="s">
        <v>608</v>
      </c>
      <c r="AI6" s="213" t="s">
        <v>585</v>
      </c>
      <c r="AJ6" s="213" t="s">
        <v>586</v>
      </c>
      <c r="AK6" s="213" t="s">
        <v>587</v>
      </c>
      <c r="AL6" s="213" t="s">
        <v>588</v>
      </c>
      <c r="AM6" s="6"/>
      <c r="AN6" s="213"/>
    </row>
    <row r="7" spans="1:40">
      <c r="B7" s="4" t="s">
        <v>60</v>
      </c>
      <c r="C7" s="5" t="s">
        <v>61</v>
      </c>
      <c r="D7" s="5" t="s">
        <v>157</v>
      </c>
      <c r="E7" s="5">
        <v>2015</v>
      </c>
      <c r="F7" s="5">
        <v>2015</v>
      </c>
      <c r="G7" s="5">
        <v>2015</v>
      </c>
      <c r="H7" s="5">
        <v>2015</v>
      </c>
      <c r="I7" s="5">
        <v>2016</v>
      </c>
      <c r="J7" s="5">
        <v>2016</v>
      </c>
      <c r="K7" s="5">
        <v>2016</v>
      </c>
      <c r="L7" s="5">
        <v>2016</v>
      </c>
      <c r="M7" s="5">
        <v>2017</v>
      </c>
      <c r="N7" s="5">
        <v>2017</v>
      </c>
      <c r="O7" s="5">
        <v>2017</v>
      </c>
      <c r="P7" s="5">
        <v>2017</v>
      </c>
      <c r="Q7" s="5">
        <v>2018</v>
      </c>
      <c r="R7" s="5">
        <v>2018</v>
      </c>
      <c r="S7" s="5">
        <v>2018</v>
      </c>
      <c r="T7" s="5">
        <v>2018</v>
      </c>
      <c r="U7" s="5">
        <v>2019</v>
      </c>
      <c r="V7" s="5">
        <v>2019</v>
      </c>
      <c r="W7" s="5">
        <v>2019</v>
      </c>
      <c r="X7" s="5">
        <v>2019</v>
      </c>
      <c r="Y7" s="5">
        <v>2020</v>
      </c>
      <c r="Z7" s="5">
        <v>2020</v>
      </c>
      <c r="AA7" s="5">
        <v>2020</v>
      </c>
      <c r="AB7" s="5">
        <v>2020</v>
      </c>
      <c r="AC7" s="5">
        <v>2020</v>
      </c>
      <c r="AD7" s="5">
        <v>2021</v>
      </c>
      <c r="AE7" s="5">
        <v>2021</v>
      </c>
      <c r="AF7" s="5">
        <v>2021</v>
      </c>
      <c r="AG7" s="5">
        <v>2021</v>
      </c>
      <c r="AH7" s="5">
        <v>2021</v>
      </c>
      <c r="AI7" s="5">
        <v>2022</v>
      </c>
      <c r="AJ7" s="5">
        <v>2022</v>
      </c>
      <c r="AK7" s="5">
        <v>2022</v>
      </c>
      <c r="AL7" s="5">
        <v>2022</v>
      </c>
      <c r="AM7" s="4" t="s">
        <v>63</v>
      </c>
      <c r="AN7" s="5" t="s">
        <v>64</v>
      </c>
    </row>
    <row r="8" spans="1:40" s="125" customFormat="1" ht="54.75" customHeight="1">
      <c r="A8" s="125" t="s">
        <v>336</v>
      </c>
      <c r="B8" s="34" t="s">
        <v>609</v>
      </c>
      <c r="C8" s="8" t="s">
        <v>66</v>
      </c>
      <c r="D8" s="11" t="s">
        <v>610</v>
      </c>
      <c r="E8" s="61"/>
      <c r="F8" s="61"/>
      <c r="G8" s="61"/>
      <c r="H8" s="61"/>
      <c r="I8" s="61"/>
      <c r="J8" s="61"/>
      <c r="K8" s="61"/>
      <c r="L8" s="61"/>
      <c r="M8" s="61"/>
      <c r="N8" s="61"/>
      <c r="O8" s="61"/>
      <c r="P8" s="61"/>
      <c r="Q8" s="61"/>
      <c r="R8" s="61"/>
      <c r="S8" s="61"/>
      <c r="T8" s="61"/>
      <c r="U8" s="61"/>
      <c r="V8" s="61"/>
      <c r="W8" s="61"/>
      <c r="X8" s="61"/>
      <c r="Y8" s="207">
        <v>9276.8924239999997</v>
      </c>
      <c r="Z8" s="207">
        <v>0.122537879</v>
      </c>
      <c r="AA8" s="207">
        <v>1113.7467799999999</v>
      </c>
      <c r="AB8" s="207">
        <v>5.6534090910000003</v>
      </c>
      <c r="AC8" s="199">
        <f>AA8+AB8</f>
        <v>1119.4001890909999</v>
      </c>
      <c r="AD8" s="199">
        <v>9814.2839010000007</v>
      </c>
      <c r="AE8" s="199"/>
      <c r="AF8" s="199">
        <v>1237.733712</v>
      </c>
      <c r="AG8" s="199">
        <v>6.7901509999999998</v>
      </c>
      <c r="AH8" s="199">
        <v>1.2808710000000001</v>
      </c>
      <c r="AI8" s="64"/>
      <c r="AJ8" s="64"/>
      <c r="AK8" s="64"/>
      <c r="AL8" s="64"/>
      <c r="AM8" s="36" t="s">
        <v>611</v>
      </c>
      <c r="AN8" s="69" t="s">
        <v>612</v>
      </c>
    </row>
    <row r="9" spans="1:40" s="125" customFormat="1">
      <c r="B9" s="38"/>
      <c r="C9" s="9" t="s">
        <v>69</v>
      </c>
      <c r="D9" s="11" t="s">
        <v>613</v>
      </c>
      <c r="E9" s="62"/>
      <c r="F9" s="62"/>
      <c r="G9" s="62"/>
      <c r="H9" s="62"/>
      <c r="I9" s="62"/>
      <c r="J9" s="62"/>
      <c r="K9" s="62"/>
      <c r="L9" s="62"/>
      <c r="M9" s="62"/>
      <c r="N9" s="62"/>
      <c r="O9" s="62"/>
      <c r="P9" s="62"/>
      <c r="Q9" s="62"/>
      <c r="R9" s="62"/>
      <c r="S9" s="62"/>
      <c r="T9" s="62"/>
      <c r="U9" s="62"/>
      <c r="V9" s="62"/>
      <c r="W9" s="62"/>
      <c r="X9" s="62"/>
      <c r="Y9" s="199">
        <v>105.5829545</v>
      </c>
      <c r="Z9" s="199">
        <v>0</v>
      </c>
      <c r="AA9" s="199">
        <v>2.2797348479999999</v>
      </c>
      <c r="AB9" s="199">
        <v>0</v>
      </c>
      <c r="AC9" s="199">
        <f t="shared" ref="AC9:AC55" si="0">AA9+AB9</f>
        <v>2.2797348479999999</v>
      </c>
      <c r="AD9" s="199">
        <v>2491.864204</v>
      </c>
      <c r="AE9" s="199"/>
      <c r="AF9" s="199">
        <v>932.219696</v>
      </c>
      <c r="AG9" s="199">
        <v>6.691287</v>
      </c>
      <c r="AH9" s="199">
        <v>1.2808710000000001</v>
      </c>
      <c r="AI9" s="66"/>
      <c r="AJ9" s="66"/>
      <c r="AK9" s="66"/>
      <c r="AL9" s="66"/>
      <c r="AM9" s="11" t="s">
        <v>613</v>
      </c>
      <c r="AN9" s="66"/>
    </row>
    <row r="10" spans="1:40" s="125" customFormat="1" ht="21.75" customHeight="1">
      <c r="B10" s="35"/>
      <c r="C10" s="9" t="s">
        <v>71</v>
      </c>
      <c r="D10" s="11" t="s">
        <v>614</v>
      </c>
      <c r="E10" s="63"/>
      <c r="F10" s="63"/>
      <c r="G10" s="63"/>
      <c r="H10" s="63"/>
      <c r="I10" s="63"/>
      <c r="J10" s="63"/>
      <c r="K10" s="63"/>
      <c r="L10" s="63"/>
      <c r="M10" s="63"/>
      <c r="N10" s="63"/>
      <c r="O10" s="63"/>
      <c r="P10" s="63"/>
      <c r="Q10" s="63"/>
      <c r="R10" s="63"/>
      <c r="S10" s="63"/>
      <c r="T10" s="63"/>
      <c r="U10" s="63"/>
      <c r="V10" s="63"/>
      <c r="W10" s="63"/>
      <c r="X10" s="63"/>
      <c r="Y10" s="196">
        <v>13115</v>
      </c>
      <c r="Z10" s="196">
        <v>0</v>
      </c>
      <c r="AA10" s="196">
        <v>959</v>
      </c>
      <c r="AB10" s="196">
        <v>2</v>
      </c>
      <c r="AC10" s="199">
        <f t="shared" si="0"/>
        <v>961</v>
      </c>
      <c r="AD10" s="199">
        <v>13180</v>
      </c>
      <c r="AE10" s="199"/>
      <c r="AF10" s="199">
        <v>912</v>
      </c>
      <c r="AG10" s="199">
        <v>3</v>
      </c>
      <c r="AH10" s="199">
        <v>0</v>
      </c>
      <c r="AI10" s="65"/>
      <c r="AJ10" s="65"/>
      <c r="AK10" s="65"/>
      <c r="AL10" s="65"/>
      <c r="AM10" s="11" t="s">
        <v>615</v>
      </c>
      <c r="AN10" s="65"/>
    </row>
    <row r="11" spans="1:40" s="125" customFormat="1">
      <c r="B11" s="35"/>
      <c r="C11" s="9" t="s">
        <v>73</v>
      </c>
      <c r="D11" s="11" t="s">
        <v>616</v>
      </c>
      <c r="E11" s="63"/>
      <c r="F11" s="63"/>
      <c r="G11" s="63"/>
      <c r="H11" s="63"/>
      <c r="I11" s="63"/>
      <c r="J11" s="63"/>
      <c r="K11" s="63"/>
      <c r="L11" s="63"/>
      <c r="M11" s="63"/>
      <c r="N11" s="63"/>
      <c r="O11" s="63"/>
      <c r="P11" s="63"/>
      <c r="Q11" s="63"/>
      <c r="R11" s="63"/>
      <c r="S11" s="63"/>
      <c r="T11" s="63"/>
      <c r="U11" s="63"/>
      <c r="V11" s="63"/>
      <c r="W11" s="63"/>
      <c r="X11" s="63"/>
      <c r="Y11" s="196">
        <v>109</v>
      </c>
      <c r="Z11" s="196">
        <v>0</v>
      </c>
      <c r="AA11" s="196">
        <v>0</v>
      </c>
      <c r="AB11" s="196">
        <v>0</v>
      </c>
      <c r="AC11" s="199">
        <f t="shared" si="0"/>
        <v>0</v>
      </c>
      <c r="AD11" s="199">
        <v>2153</v>
      </c>
      <c r="AE11" s="199"/>
      <c r="AF11" s="199">
        <v>674</v>
      </c>
      <c r="AG11" s="199">
        <v>3</v>
      </c>
      <c r="AH11" s="199">
        <v>0</v>
      </c>
      <c r="AI11" s="65"/>
      <c r="AJ11" s="65"/>
      <c r="AK11" s="65"/>
      <c r="AL11" s="65"/>
      <c r="AM11" s="11" t="s">
        <v>616</v>
      </c>
      <c r="AN11" s="65"/>
    </row>
    <row r="12" spans="1:40" s="125" customFormat="1" ht="30">
      <c r="B12" s="35"/>
      <c r="C12" s="9" t="s">
        <v>76</v>
      </c>
      <c r="D12" s="11" t="s">
        <v>617</v>
      </c>
      <c r="E12" s="63"/>
      <c r="F12" s="63"/>
      <c r="G12" s="63"/>
      <c r="H12" s="63"/>
      <c r="I12" s="63"/>
      <c r="J12" s="63"/>
      <c r="K12" s="63"/>
      <c r="L12" s="63"/>
      <c r="M12" s="63"/>
      <c r="N12" s="63"/>
      <c r="O12" s="63"/>
      <c r="P12" s="63"/>
      <c r="Q12" s="63"/>
      <c r="R12" s="63"/>
      <c r="S12" s="63"/>
      <c r="T12" s="63"/>
      <c r="U12" s="63"/>
      <c r="V12" s="63"/>
      <c r="W12" s="63"/>
      <c r="X12" s="63"/>
      <c r="Y12" s="196">
        <v>1037581</v>
      </c>
      <c r="Z12" s="196">
        <v>2</v>
      </c>
      <c r="AA12" s="196">
        <v>83589</v>
      </c>
      <c r="AB12" s="196">
        <v>115</v>
      </c>
      <c r="AC12" s="199">
        <f t="shared" si="0"/>
        <v>83704</v>
      </c>
      <c r="AD12" s="199">
        <v>1173838</v>
      </c>
      <c r="AE12" s="199"/>
      <c r="AF12" s="199">
        <v>88993</v>
      </c>
      <c r="AG12" s="199">
        <v>119</v>
      </c>
      <c r="AH12" s="199">
        <v>0</v>
      </c>
      <c r="AI12" s="65"/>
      <c r="AJ12" s="65"/>
      <c r="AK12" s="65"/>
      <c r="AL12" s="65"/>
      <c r="AM12" s="11" t="s">
        <v>618</v>
      </c>
      <c r="AN12" s="65"/>
    </row>
    <row r="13" spans="1:40" s="125" customFormat="1">
      <c r="B13" s="35"/>
      <c r="C13" s="9" t="s">
        <v>78</v>
      </c>
      <c r="D13" s="140" t="s">
        <v>619</v>
      </c>
      <c r="E13" s="63"/>
      <c r="F13" s="63"/>
      <c r="G13" s="63"/>
      <c r="H13" s="63"/>
      <c r="I13" s="63"/>
      <c r="J13" s="63"/>
      <c r="K13" s="63"/>
      <c r="L13" s="63"/>
      <c r="M13" s="63"/>
      <c r="N13" s="63"/>
      <c r="O13" s="63"/>
      <c r="P13" s="63"/>
      <c r="Q13" s="63"/>
      <c r="R13" s="63"/>
      <c r="S13" s="63"/>
      <c r="T13" s="63"/>
      <c r="U13" s="63"/>
      <c r="V13" s="63"/>
      <c r="W13" s="63"/>
      <c r="X13" s="63"/>
      <c r="Y13" s="196">
        <v>5445</v>
      </c>
      <c r="Z13" s="196">
        <v>2</v>
      </c>
      <c r="AA13" s="196">
        <v>0</v>
      </c>
      <c r="AB13" s="196">
        <v>0</v>
      </c>
      <c r="AC13" s="199">
        <f t="shared" si="0"/>
        <v>0</v>
      </c>
      <c r="AD13" s="199">
        <v>215010</v>
      </c>
      <c r="AE13" s="199"/>
      <c r="AF13" s="199">
        <v>70502</v>
      </c>
      <c r="AG13" s="199">
        <v>116</v>
      </c>
      <c r="AH13" s="199">
        <v>0</v>
      </c>
      <c r="AI13" s="65"/>
      <c r="AJ13" s="65"/>
      <c r="AK13" s="65"/>
      <c r="AL13" s="65"/>
      <c r="AM13" s="139" t="s">
        <v>619</v>
      </c>
      <c r="AN13" s="65"/>
    </row>
    <row r="14" spans="1:40" s="125" customFormat="1" ht="31.5" customHeight="1">
      <c r="B14" s="35"/>
      <c r="C14" s="9" t="s">
        <v>80</v>
      </c>
      <c r="D14" s="140" t="s">
        <v>620</v>
      </c>
      <c r="E14" s="63"/>
      <c r="F14" s="63"/>
      <c r="G14" s="63"/>
      <c r="H14" s="63"/>
      <c r="I14" s="63"/>
      <c r="J14" s="63"/>
      <c r="K14" s="63"/>
      <c r="L14" s="63"/>
      <c r="M14" s="63"/>
      <c r="N14" s="63"/>
      <c r="O14" s="63"/>
      <c r="P14" s="63"/>
      <c r="Q14" s="63"/>
      <c r="R14" s="63"/>
      <c r="S14" s="63"/>
      <c r="T14" s="63"/>
      <c r="U14" s="63"/>
      <c r="V14" s="63"/>
      <c r="W14" s="63"/>
      <c r="X14" s="63"/>
      <c r="Y14" s="196">
        <v>40564</v>
      </c>
      <c r="Z14" s="196">
        <v>0</v>
      </c>
      <c r="AA14" s="196">
        <v>3678</v>
      </c>
      <c r="AB14" s="196">
        <v>14</v>
      </c>
      <c r="AC14" s="199">
        <f t="shared" si="0"/>
        <v>3692</v>
      </c>
      <c r="AD14" s="199">
        <v>51980</v>
      </c>
      <c r="AE14" s="199"/>
      <c r="AF14" s="199">
        <v>4445</v>
      </c>
      <c r="AG14" s="199">
        <v>12</v>
      </c>
      <c r="AH14" s="199">
        <v>0</v>
      </c>
      <c r="AI14" s="65"/>
      <c r="AJ14" s="65"/>
      <c r="AK14" s="65"/>
      <c r="AL14" s="65"/>
      <c r="AM14" s="11" t="s">
        <v>621</v>
      </c>
      <c r="AN14" s="65"/>
    </row>
    <row r="15" spans="1:40" s="125" customFormat="1" ht="30">
      <c r="B15" s="35"/>
      <c r="C15" s="9" t="s">
        <v>82</v>
      </c>
      <c r="D15" s="140" t="s">
        <v>622</v>
      </c>
      <c r="E15" s="63"/>
      <c r="F15" s="63"/>
      <c r="G15" s="63"/>
      <c r="H15" s="63"/>
      <c r="I15" s="63"/>
      <c r="J15" s="63"/>
      <c r="K15" s="63"/>
      <c r="L15" s="63"/>
      <c r="M15" s="63"/>
      <c r="N15" s="63"/>
      <c r="O15" s="63"/>
      <c r="P15" s="63"/>
      <c r="Q15" s="63"/>
      <c r="R15" s="63"/>
      <c r="S15" s="63"/>
      <c r="T15" s="63"/>
      <c r="U15" s="63"/>
      <c r="V15" s="63"/>
      <c r="W15" s="63"/>
      <c r="X15" s="63"/>
      <c r="Y15" s="196">
        <v>171</v>
      </c>
      <c r="Z15" s="196">
        <v>0</v>
      </c>
      <c r="AA15" s="196">
        <v>0</v>
      </c>
      <c r="AB15" s="196">
        <v>0</v>
      </c>
      <c r="AC15" s="199">
        <f t="shared" si="0"/>
        <v>0</v>
      </c>
      <c r="AD15" s="199">
        <v>10734</v>
      </c>
      <c r="AE15" s="199"/>
      <c r="AF15" s="199">
        <v>3441</v>
      </c>
      <c r="AG15" s="199">
        <v>12</v>
      </c>
      <c r="AH15" s="199">
        <v>0</v>
      </c>
      <c r="AI15" s="65"/>
      <c r="AJ15" s="65"/>
      <c r="AK15" s="65"/>
      <c r="AL15" s="65"/>
      <c r="AM15" s="11" t="s">
        <v>622</v>
      </c>
      <c r="AN15" s="65"/>
    </row>
    <row r="16" spans="1:40" s="125" customFormat="1" ht="25.5" customHeight="1">
      <c r="B16" s="35"/>
      <c r="C16" s="9" t="s">
        <v>84</v>
      </c>
      <c r="D16" s="11" t="s">
        <v>623</v>
      </c>
      <c r="E16" s="63"/>
      <c r="F16" s="63"/>
      <c r="G16" s="63"/>
      <c r="H16" s="63"/>
      <c r="I16" s="63"/>
      <c r="J16" s="63"/>
      <c r="K16" s="63"/>
      <c r="L16" s="63"/>
      <c r="M16" s="63"/>
      <c r="N16" s="63"/>
      <c r="O16" s="63"/>
      <c r="P16" s="63"/>
      <c r="Q16" s="63"/>
      <c r="R16" s="63"/>
      <c r="S16" s="63"/>
      <c r="T16" s="63"/>
      <c r="U16" s="63"/>
      <c r="V16" s="63"/>
      <c r="W16" s="63"/>
      <c r="X16" s="63"/>
      <c r="Y16" s="196">
        <v>429.18279769999998</v>
      </c>
      <c r="Z16" s="196">
        <v>0</v>
      </c>
      <c r="AA16" s="196">
        <v>110.69893070000001</v>
      </c>
      <c r="AB16" s="196">
        <v>0</v>
      </c>
      <c r="AC16" s="199">
        <f t="shared" si="0"/>
        <v>110.69893070000001</v>
      </c>
      <c r="AD16" s="199">
        <v>437.46534000000003</v>
      </c>
      <c r="AE16" s="199"/>
      <c r="AF16" s="199">
        <v>108.34772700000001</v>
      </c>
      <c r="AG16" s="199">
        <v>0</v>
      </c>
      <c r="AH16" s="199">
        <v>0</v>
      </c>
      <c r="AI16" s="65"/>
      <c r="AJ16" s="65"/>
      <c r="AK16" s="65"/>
      <c r="AL16" s="65"/>
      <c r="AM16" s="11" t="s">
        <v>624</v>
      </c>
      <c r="AN16" s="65"/>
    </row>
    <row r="17" spans="1:40" s="125" customFormat="1" ht="30">
      <c r="B17" s="35"/>
      <c r="C17" s="9" t="s">
        <v>86</v>
      </c>
      <c r="D17" s="11" t="s">
        <v>625</v>
      </c>
      <c r="E17" s="63"/>
      <c r="F17" s="63"/>
      <c r="G17" s="63"/>
      <c r="H17" s="63"/>
      <c r="I17" s="63"/>
      <c r="J17" s="63"/>
      <c r="K17" s="63"/>
      <c r="L17" s="63"/>
      <c r="M17" s="63"/>
      <c r="N17" s="63"/>
      <c r="O17" s="63"/>
      <c r="P17" s="63"/>
      <c r="Q17" s="63"/>
      <c r="R17" s="63"/>
      <c r="S17" s="63"/>
      <c r="T17" s="63"/>
      <c r="U17" s="63"/>
      <c r="V17" s="63"/>
      <c r="W17" s="63"/>
      <c r="X17" s="63"/>
      <c r="Y17" s="196">
        <v>33.938727270000001</v>
      </c>
      <c r="Z17" s="196">
        <v>0</v>
      </c>
      <c r="AA17" s="196">
        <v>1.664128788</v>
      </c>
      <c r="AB17" s="196">
        <v>0</v>
      </c>
      <c r="AC17" s="199">
        <f t="shared" si="0"/>
        <v>1.664128788</v>
      </c>
      <c r="AD17" s="199">
        <v>143.98674199999999</v>
      </c>
      <c r="AE17" s="199"/>
      <c r="AF17" s="199">
        <v>42.189014999999998</v>
      </c>
      <c r="AG17" s="199">
        <v>0</v>
      </c>
      <c r="AH17" s="199">
        <v>0</v>
      </c>
      <c r="AI17" s="65"/>
      <c r="AJ17" s="65"/>
      <c r="AK17" s="65"/>
      <c r="AL17" s="65"/>
      <c r="AM17" s="11" t="s">
        <v>625</v>
      </c>
      <c r="AN17" s="65"/>
    </row>
    <row r="18" spans="1:40" s="125" customFormat="1" ht="30">
      <c r="B18" s="35"/>
      <c r="C18" s="9" t="s">
        <v>89</v>
      </c>
      <c r="D18" s="11" t="s">
        <v>626</v>
      </c>
      <c r="E18" s="63"/>
      <c r="F18" s="63"/>
      <c r="G18" s="63"/>
      <c r="H18" s="63"/>
      <c r="I18" s="63"/>
      <c r="J18" s="63"/>
      <c r="K18" s="63"/>
      <c r="L18" s="63"/>
      <c r="M18" s="63"/>
      <c r="N18" s="63"/>
      <c r="O18" s="63"/>
      <c r="P18" s="63"/>
      <c r="Q18" s="63"/>
      <c r="R18" s="63"/>
      <c r="S18" s="63"/>
      <c r="T18" s="63"/>
      <c r="U18" s="63"/>
      <c r="V18" s="63"/>
      <c r="W18" s="63"/>
      <c r="X18" s="63"/>
      <c r="Y18" s="196">
        <v>2498.9570079999999</v>
      </c>
      <c r="Z18" s="196">
        <v>0.122537879</v>
      </c>
      <c r="AA18" s="196">
        <v>181.38295450000001</v>
      </c>
      <c r="AB18" s="196">
        <v>5.1714015150000003</v>
      </c>
      <c r="AC18" s="199">
        <f t="shared" si="0"/>
        <v>186.55435601500002</v>
      </c>
      <c r="AD18" s="199">
        <v>2489.331439</v>
      </c>
      <c r="AE18" s="199"/>
      <c r="AF18" s="199">
        <v>181.04280299999999</v>
      </c>
      <c r="AG18" s="199">
        <v>5.0865530000000003</v>
      </c>
      <c r="AH18" s="199">
        <v>0.27253699999999997</v>
      </c>
      <c r="AI18" s="65"/>
      <c r="AJ18" s="65"/>
      <c r="AK18" s="65"/>
      <c r="AL18" s="65"/>
      <c r="AM18" s="11" t="s">
        <v>627</v>
      </c>
      <c r="AN18" s="65"/>
    </row>
    <row r="19" spans="1:40" s="125" customFormat="1" ht="30">
      <c r="B19" s="35"/>
      <c r="C19" s="9" t="s">
        <v>91</v>
      </c>
      <c r="D19" s="11" t="s">
        <v>628</v>
      </c>
      <c r="E19" s="63"/>
      <c r="F19" s="63"/>
      <c r="G19" s="63"/>
      <c r="H19" s="63"/>
      <c r="I19" s="63"/>
      <c r="J19" s="63"/>
      <c r="K19" s="63"/>
      <c r="L19" s="63"/>
      <c r="M19" s="63"/>
      <c r="N19" s="63"/>
      <c r="O19" s="63"/>
      <c r="P19" s="63"/>
      <c r="Q19" s="63"/>
      <c r="R19" s="63"/>
      <c r="S19" s="63"/>
      <c r="T19" s="63"/>
      <c r="U19" s="63"/>
      <c r="V19" s="63"/>
      <c r="W19" s="63"/>
      <c r="X19" s="63"/>
      <c r="Y19" s="196">
        <v>41.638825760000003</v>
      </c>
      <c r="Z19" s="196">
        <v>0</v>
      </c>
      <c r="AA19" s="196">
        <v>9.4886364000000001E-2</v>
      </c>
      <c r="AB19" s="196">
        <v>0</v>
      </c>
      <c r="AC19" s="199">
        <f t="shared" si="0"/>
        <v>9.4886364000000001E-2</v>
      </c>
      <c r="AD19" s="199">
        <v>402.830871</v>
      </c>
      <c r="AE19" s="199"/>
      <c r="AF19" s="199">
        <v>95.707764999999995</v>
      </c>
      <c r="AG19" s="199">
        <v>4.9876889999999996</v>
      </c>
      <c r="AH19" s="199">
        <v>0.27253699999999997</v>
      </c>
      <c r="AI19" s="65"/>
      <c r="AJ19" s="65"/>
      <c r="AK19" s="65"/>
      <c r="AL19" s="65"/>
      <c r="AM19" s="11" t="s">
        <v>628</v>
      </c>
      <c r="AN19" s="65"/>
    </row>
    <row r="20" spans="1:40" s="125" customFormat="1" ht="30">
      <c r="B20" s="35"/>
      <c r="C20" s="9" t="s">
        <v>629</v>
      </c>
      <c r="D20" s="11" t="s">
        <v>630</v>
      </c>
      <c r="E20" s="63"/>
      <c r="F20" s="63"/>
      <c r="G20" s="63"/>
      <c r="H20" s="63"/>
      <c r="I20" s="63"/>
      <c r="J20" s="63"/>
      <c r="K20" s="63"/>
      <c r="L20" s="63"/>
      <c r="M20" s="63"/>
      <c r="N20" s="63"/>
      <c r="O20" s="63"/>
      <c r="P20" s="63"/>
      <c r="Q20" s="63"/>
      <c r="R20" s="63"/>
      <c r="S20" s="63"/>
      <c r="T20" s="63"/>
      <c r="U20" s="63"/>
      <c r="V20" s="63"/>
      <c r="W20" s="63"/>
      <c r="X20" s="63"/>
      <c r="Y20" s="196">
        <v>79</v>
      </c>
      <c r="Z20" s="196">
        <v>0</v>
      </c>
      <c r="AA20" s="196">
        <v>6</v>
      </c>
      <c r="AB20" s="196">
        <v>0</v>
      </c>
      <c r="AC20" s="199">
        <f t="shared" si="0"/>
        <v>6</v>
      </c>
      <c r="AD20" s="199">
        <v>79</v>
      </c>
      <c r="AE20" s="199"/>
      <c r="AF20" s="199">
        <v>6</v>
      </c>
      <c r="AG20" s="199">
        <v>0</v>
      </c>
      <c r="AH20" s="199">
        <v>0</v>
      </c>
      <c r="AI20" s="65"/>
      <c r="AJ20" s="65"/>
      <c r="AK20" s="65"/>
      <c r="AL20" s="65"/>
      <c r="AM20" s="11" t="s">
        <v>631</v>
      </c>
      <c r="AN20" s="65"/>
    </row>
    <row r="21" spans="1:40" s="125" customFormat="1">
      <c r="B21" s="35"/>
      <c r="C21" s="9" t="s">
        <v>632</v>
      </c>
      <c r="D21" s="11" t="s">
        <v>633</v>
      </c>
      <c r="E21" s="63"/>
      <c r="F21" s="63"/>
      <c r="G21" s="63"/>
      <c r="H21" s="63"/>
      <c r="I21" s="63"/>
      <c r="J21" s="63"/>
      <c r="K21" s="63"/>
      <c r="L21" s="63"/>
      <c r="M21" s="63"/>
      <c r="N21" s="63"/>
      <c r="O21" s="63"/>
      <c r="P21" s="63"/>
      <c r="Q21" s="63"/>
      <c r="R21" s="63"/>
      <c r="S21" s="63"/>
      <c r="T21" s="63"/>
      <c r="U21" s="63"/>
      <c r="V21" s="63"/>
      <c r="W21" s="63"/>
      <c r="X21" s="63"/>
      <c r="Y21" s="196">
        <v>1</v>
      </c>
      <c r="Z21" s="196">
        <v>0</v>
      </c>
      <c r="AA21" s="196">
        <v>0</v>
      </c>
      <c r="AB21" s="196">
        <v>0</v>
      </c>
      <c r="AC21" s="199">
        <f t="shared" si="0"/>
        <v>0</v>
      </c>
      <c r="AD21" s="199">
        <v>12</v>
      </c>
      <c r="AE21" s="199"/>
      <c r="AF21" s="199">
        <v>1</v>
      </c>
      <c r="AG21" s="199">
        <v>0</v>
      </c>
      <c r="AH21" s="199">
        <v>0</v>
      </c>
      <c r="AI21" s="65"/>
      <c r="AJ21" s="65"/>
      <c r="AK21" s="65"/>
      <c r="AL21" s="65"/>
      <c r="AM21" s="11" t="s">
        <v>633</v>
      </c>
      <c r="AN21" s="65"/>
    </row>
    <row r="22" spans="1:40" s="125" customFormat="1" ht="30">
      <c r="B22" s="35"/>
      <c r="C22" s="9" t="s">
        <v>634</v>
      </c>
      <c r="D22" s="11" t="s">
        <v>635</v>
      </c>
      <c r="E22" s="63"/>
      <c r="F22" s="63"/>
      <c r="G22" s="63"/>
      <c r="H22" s="63"/>
      <c r="I22" s="63"/>
      <c r="J22" s="63"/>
      <c r="K22" s="63"/>
      <c r="L22" s="63"/>
      <c r="M22" s="63"/>
      <c r="N22" s="63"/>
      <c r="O22" s="63"/>
      <c r="P22" s="63"/>
      <c r="Q22" s="63"/>
      <c r="R22" s="63"/>
      <c r="S22" s="63"/>
      <c r="T22" s="63"/>
      <c r="U22" s="63"/>
      <c r="V22" s="63"/>
      <c r="W22" s="63"/>
      <c r="X22" s="63"/>
      <c r="Y22" s="196">
        <v>15</v>
      </c>
      <c r="Z22" s="196">
        <v>0</v>
      </c>
      <c r="AA22" s="196">
        <v>6</v>
      </c>
      <c r="AB22" s="196">
        <v>0</v>
      </c>
      <c r="AC22" s="199">
        <f t="shared" si="0"/>
        <v>6</v>
      </c>
      <c r="AD22" s="199">
        <v>15</v>
      </c>
      <c r="AE22" s="199"/>
      <c r="AF22" s="199">
        <v>6</v>
      </c>
      <c r="AG22" s="199">
        <v>0</v>
      </c>
      <c r="AH22" s="199">
        <v>0</v>
      </c>
      <c r="AI22" s="65"/>
      <c r="AJ22" s="65"/>
      <c r="AK22" s="65"/>
      <c r="AL22" s="65"/>
      <c r="AM22" s="11" t="s">
        <v>636</v>
      </c>
      <c r="AN22" s="65"/>
    </row>
    <row r="23" spans="1:40" s="125" customFormat="1">
      <c r="B23" s="35"/>
      <c r="C23" s="9" t="s">
        <v>637</v>
      </c>
      <c r="D23" s="11" t="s">
        <v>638</v>
      </c>
      <c r="E23" s="63"/>
      <c r="F23" s="63"/>
      <c r="G23" s="63"/>
      <c r="H23" s="63"/>
      <c r="I23" s="63"/>
      <c r="J23" s="63"/>
      <c r="K23" s="63"/>
      <c r="L23" s="63"/>
      <c r="M23" s="63"/>
      <c r="N23" s="63"/>
      <c r="O23" s="63"/>
      <c r="P23" s="63"/>
      <c r="Q23" s="63"/>
      <c r="R23" s="63"/>
      <c r="S23" s="63"/>
      <c r="T23" s="63"/>
      <c r="U23" s="63"/>
      <c r="V23" s="63"/>
      <c r="W23" s="63"/>
      <c r="X23" s="63"/>
      <c r="Y23" s="196">
        <v>3</v>
      </c>
      <c r="Z23" s="196">
        <v>0</v>
      </c>
      <c r="AA23" s="196">
        <v>0</v>
      </c>
      <c r="AB23" s="196">
        <v>0</v>
      </c>
      <c r="AC23" s="199">
        <f t="shared" si="0"/>
        <v>0</v>
      </c>
      <c r="AD23" s="199">
        <v>3</v>
      </c>
      <c r="AE23" s="199"/>
      <c r="AF23" s="199">
        <v>2</v>
      </c>
      <c r="AG23" s="199">
        <v>0</v>
      </c>
      <c r="AH23" s="199">
        <v>0</v>
      </c>
      <c r="AI23" s="65"/>
      <c r="AJ23" s="65"/>
      <c r="AK23" s="65"/>
      <c r="AL23" s="65"/>
      <c r="AM23" s="11" t="s">
        <v>638</v>
      </c>
      <c r="AN23" s="65"/>
    </row>
    <row r="24" spans="1:40" s="125" customFormat="1" ht="51.75" customHeight="1">
      <c r="A24" s="125" t="s">
        <v>336</v>
      </c>
      <c r="B24" s="35" t="s">
        <v>639</v>
      </c>
      <c r="C24" s="9" t="s">
        <v>167</v>
      </c>
      <c r="D24" s="11" t="s">
        <v>610</v>
      </c>
      <c r="E24" s="63"/>
      <c r="F24" s="63"/>
      <c r="G24" s="63"/>
      <c r="H24" s="63"/>
      <c r="I24" s="63"/>
      <c r="J24" s="63"/>
      <c r="K24" s="63"/>
      <c r="L24" s="63"/>
      <c r="M24" s="63"/>
      <c r="N24" s="63"/>
      <c r="O24" s="63"/>
      <c r="P24" s="63"/>
      <c r="Q24" s="63"/>
      <c r="R24" s="63"/>
      <c r="S24" s="63"/>
      <c r="T24" s="63"/>
      <c r="U24" s="63"/>
      <c r="V24" s="63"/>
      <c r="W24" s="63"/>
      <c r="X24" s="63"/>
      <c r="Y24" s="196">
        <v>1853.99072</v>
      </c>
      <c r="Z24" s="196">
        <v>49.274810610000003</v>
      </c>
      <c r="AA24" s="196">
        <v>2789.0507579999999</v>
      </c>
      <c r="AB24" s="196">
        <v>1845.230871</v>
      </c>
      <c r="AC24" s="199">
        <f t="shared" si="0"/>
        <v>4634.2816290000001</v>
      </c>
      <c r="AD24" s="199">
        <v>2075.4755679999998</v>
      </c>
      <c r="AE24" s="199"/>
      <c r="AF24" s="199">
        <v>3381.6560599999998</v>
      </c>
      <c r="AG24" s="199">
        <v>2103.8051129999999</v>
      </c>
      <c r="AH24" s="199">
        <v>22.96856</v>
      </c>
      <c r="AI24" s="65"/>
      <c r="AJ24" s="65"/>
      <c r="AK24" s="65"/>
      <c r="AL24" s="65"/>
      <c r="AM24" s="11" t="s">
        <v>611</v>
      </c>
      <c r="AN24" s="65"/>
    </row>
    <row r="25" spans="1:40" s="125" customFormat="1">
      <c r="B25" s="35"/>
      <c r="C25" s="9" t="s">
        <v>169</v>
      </c>
      <c r="D25" s="11" t="s">
        <v>613</v>
      </c>
      <c r="E25" s="63"/>
      <c r="F25" s="63"/>
      <c r="G25" s="63"/>
      <c r="H25" s="63"/>
      <c r="I25" s="63"/>
      <c r="J25" s="63"/>
      <c r="K25" s="63"/>
      <c r="L25" s="63"/>
      <c r="M25" s="63"/>
      <c r="N25" s="63"/>
      <c r="O25" s="63"/>
      <c r="P25" s="63"/>
      <c r="Q25" s="63"/>
      <c r="R25" s="63"/>
      <c r="S25" s="63"/>
      <c r="T25" s="63"/>
      <c r="U25" s="63"/>
      <c r="V25" s="63"/>
      <c r="W25" s="63"/>
      <c r="X25" s="63"/>
      <c r="Y25" s="196">
        <v>182.03484850000001</v>
      </c>
      <c r="Z25" s="196">
        <v>0</v>
      </c>
      <c r="AA25" s="196">
        <v>6.4818181819999996</v>
      </c>
      <c r="AB25" s="196">
        <v>0</v>
      </c>
      <c r="AC25" s="199">
        <f t="shared" si="0"/>
        <v>6.4818181819999996</v>
      </c>
      <c r="AD25" s="199">
        <v>868.47310600000003</v>
      </c>
      <c r="AE25" s="199"/>
      <c r="AF25" s="199">
        <v>1998.504545</v>
      </c>
      <c r="AG25" s="199">
        <v>959.38106000000005</v>
      </c>
      <c r="AH25" s="199">
        <v>13.78125</v>
      </c>
      <c r="AI25" s="65"/>
      <c r="AJ25" s="65"/>
      <c r="AK25" s="65"/>
      <c r="AL25" s="65"/>
      <c r="AM25" s="11" t="s">
        <v>613</v>
      </c>
      <c r="AN25" s="65"/>
    </row>
    <row r="26" spans="1:40" s="125" customFormat="1" ht="30">
      <c r="B26" s="35"/>
      <c r="C26" s="9" t="s">
        <v>171</v>
      </c>
      <c r="D26" s="11" t="s">
        <v>614</v>
      </c>
      <c r="E26" s="63"/>
      <c r="F26" s="63"/>
      <c r="G26" s="63"/>
      <c r="H26" s="63"/>
      <c r="I26" s="63"/>
      <c r="J26" s="63"/>
      <c r="K26" s="63"/>
      <c r="L26" s="63"/>
      <c r="M26" s="63"/>
      <c r="N26" s="63"/>
      <c r="O26" s="63"/>
      <c r="P26" s="63"/>
      <c r="Q26" s="63"/>
      <c r="R26" s="63"/>
      <c r="S26" s="63"/>
      <c r="T26" s="63"/>
      <c r="U26" s="63"/>
      <c r="V26" s="63"/>
      <c r="W26" s="63"/>
      <c r="X26" s="63"/>
      <c r="Y26" s="196">
        <v>2427</v>
      </c>
      <c r="Z26" s="196">
        <v>4</v>
      </c>
      <c r="AA26" s="196">
        <v>1467</v>
      </c>
      <c r="AB26" s="196">
        <v>896</v>
      </c>
      <c r="AC26" s="199">
        <f t="shared" si="0"/>
        <v>2363</v>
      </c>
      <c r="AD26" s="199">
        <v>2487</v>
      </c>
      <c r="AE26" s="199"/>
      <c r="AF26" s="199">
        <v>1340</v>
      </c>
      <c r="AG26" s="199">
        <v>994</v>
      </c>
      <c r="AH26" s="199">
        <v>0</v>
      </c>
      <c r="AI26" s="65"/>
      <c r="AJ26" s="65"/>
      <c r="AK26" s="65"/>
      <c r="AL26" s="65"/>
      <c r="AM26" s="11" t="s">
        <v>615</v>
      </c>
      <c r="AN26" s="65"/>
    </row>
    <row r="27" spans="1:40" s="125" customFormat="1">
      <c r="B27" s="35"/>
      <c r="C27" s="9" t="s">
        <v>173</v>
      </c>
      <c r="D27" s="11" t="s">
        <v>616</v>
      </c>
      <c r="E27" s="63"/>
      <c r="F27" s="63"/>
      <c r="G27" s="63"/>
      <c r="H27" s="63"/>
      <c r="I27" s="63"/>
      <c r="J27" s="63"/>
      <c r="K27" s="63"/>
      <c r="L27" s="63"/>
      <c r="M27" s="63"/>
      <c r="N27" s="63"/>
      <c r="O27" s="63"/>
      <c r="P27" s="63"/>
      <c r="Q27" s="63"/>
      <c r="R27" s="63"/>
      <c r="S27" s="63"/>
      <c r="T27" s="63"/>
      <c r="U27" s="63"/>
      <c r="V27" s="63"/>
      <c r="W27" s="63"/>
      <c r="X27" s="63"/>
      <c r="Y27" s="196">
        <v>66</v>
      </c>
      <c r="Z27" s="196">
        <v>0</v>
      </c>
      <c r="AA27" s="196">
        <v>0</v>
      </c>
      <c r="AB27" s="196">
        <v>0</v>
      </c>
      <c r="AC27" s="199">
        <f t="shared" si="0"/>
        <v>0</v>
      </c>
      <c r="AD27" s="199">
        <v>504</v>
      </c>
      <c r="AE27" s="199"/>
      <c r="AF27" s="199">
        <v>764</v>
      </c>
      <c r="AG27" s="199">
        <v>389</v>
      </c>
      <c r="AH27" s="199">
        <v>0</v>
      </c>
      <c r="AI27" s="65"/>
      <c r="AJ27" s="65"/>
      <c r="AK27" s="65"/>
      <c r="AL27" s="65"/>
      <c r="AM27" s="11" t="s">
        <v>616</v>
      </c>
      <c r="AN27" s="65"/>
    </row>
    <row r="28" spans="1:40" s="125" customFormat="1" ht="30">
      <c r="B28" s="35"/>
      <c r="C28" s="9" t="s">
        <v>248</v>
      </c>
      <c r="D28" s="11" t="s">
        <v>617</v>
      </c>
      <c r="E28" s="63"/>
      <c r="F28" s="63"/>
      <c r="G28" s="63"/>
      <c r="H28" s="63"/>
      <c r="I28" s="63"/>
      <c r="J28" s="63"/>
      <c r="K28" s="63"/>
      <c r="L28" s="63"/>
      <c r="M28" s="63"/>
      <c r="N28" s="63"/>
      <c r="O28" s="63"/>
      <c r="P28" s="63"/>
      <c r="Q28" s="63"/>
      <c r="R28" s="63"/>
      <c r="S28" s="63"/>
      <c r="T28" s="63"/>
      <c r="U28" s="63"/>
      <c r="V28" s="63"/>
      <c r="W28" s="63"/>
      <c r="X28" s="63"/>
      <c r="Y28" s="196">
        <v>87487</v>
      </c>
      <c r="Z28" s="196">
        <v>79</v>
      </c>
      <c r="AA28" s="196">
        <v>77782</v>
      </c>
      <c r="AB28" s="196">
        <v>21139</v>
      </c>
      <c r="AC28" s="199">
        <f t="shared" si="0"/>
        <v>98921</v>
      </c>
      <c r="AD28" s="199">
        <v>103159</v>
      </c>
      <c r="AE28" s="199"/>
      <c r="AF28" s="199">
        <v>85648</v>
      </c>
      <c r="AG28" s="199">
        <v>29164</v>
      </c>
      <c r="AH28" s="199">
        <v>0</v>
      </c>
      <c r="AI28" s="65"/>
      <c r="AJ28" s="65"/>
      <c r="AK28" s="65"/>
      <c r="AL28" s="65"/>
      <c r="AM28" s="11" t="s">
        <v>618</v>
      </c>
      <c r="AN28" s="65"/>
    </row>
    <row r="29" spans="1:40" s="125" customFormat="1">
      <c r="B29" s="35"/>
      <c r="C29" s="9" t="s">
        <v>250</v>
      </c>
      <c r="D29" s="140" t="s">
        <v>619</v>
      </c>
      <c r="E29" s="63"/>
      <c r="F29" s="63"/>
      <c r="G29" s="63"/>
      <c r="H29" s="63"/>
      <c r="I29" s="63"/>
      <c r="J29" s="63"/>
      <c r="K29" s="63"/>
      <c r="L29" s="63"/>
      <c r="M29" s="63"/>
      <c r="N29" s="63"/>
      <c r="O29" s="63"/>
      <c r="P29" s="63"/>
      <c r="Q29" s="63"/>
      <c r="R29" s="63"/>
      <c r="S29" s="63"/>
      <c r="T29" s="63"/>
      <c r="U29" s="63"/>
      <c r="V29" s="63"/>
      <c r="W29" s="63"/>
      <c r="X29" s="63"/>
      <c r="Y29" s="196">
        <v>3984</v>
      </c>
      <c r="Z29" s="196">
        <v>0</v>
      </c>
      <c r="AA29" s="196">
        <v>0</v>
      </c>
      <c r="AB29" s="196">
        <v>0</v>
      </c>
      <c r="AC29" s="199">
        <f t="shared" si="0"/>
        <v>0</v>
      </c>
      <c r="AD29" s="199">
        <v>41293</v>
      </c>
      <c r="AE29" s="199"/>
      <c r="AF29" s="199">
        <v>62329</v>
      </c>
      <c r="AG29" s="199">
        <v>20000</v>
      </c>
      <c r="AH29" s="199">
        <v>0</v>
      </c>
      <c r="AI29" s="65"/>
      <c r="AJ29" s="65"/>
      <c r="AK29" s="65"/>
      <c r="AL29" s="65"/>
      <c r="AM29" s="11" t="s">
        <v>619</v>
      </c>
      <c r="AN29" s="65"/>
    </row>
    <row r="30" spans="1:40" s="125" customFormat="1" ht="45">
      <c r="B30" s="35"/>
      <c r="C30" s="9" t="s">
        <v>252</v>
      </c>
      <c r="D30" s="140" t="s">
        <v>620</v>
      </c>
      <c r="E30" s="63"/>
      <c r="F30" s="63"/>
      <c r="G30" s="63"/>
      <c r="H30" s="63"/>
      <c r="I30" s="63"/>
      <c r="J30" s="63"/>
      <c r="K30" s="63"/>
      <c r="L30" s="63"/>
      <c r="M30" s="63"/>
      <c r="N30" s="63"/>
      <c r="O30" s="63"/>
      <c r="P30" s="63"/>
      <c r="Q30" s="63"/>
      <c r="R30" s="63"/>
      <c r="S30" s="63"/>
      <c r="T30" s="63"/>
      <c r="U30" s="63"/>
      <c r="V30" s="63"/>
      <c r="W30" s="63"/>
      <c r="X30" s="63"/>
      <c r="Y30" s="196">
        <v>3102</v>
      </c>
      <c r="Z30" s="196">
        <v>7</v>
      </c>
      <c r="AA30" s="196">
        <v>4630</v>
      </c>
      <c r="AB30" s="196">
        <v>1811</v>
      </c>
      <c r="AC30" s="199">
        <f t="shared" si="0"/>
        <v>6441</v>
      </c>
      <c r="AD30" s="199">
        <v>4285</v>
      </c>
      <c r="AE30" s="199"/>
      <c r="AF30" s="199">
        <v>5786</v>
      </c>
      <c r="AG30" s="199">
        <v>2622</v>
      </c>
      <c r="AH30" s="199">
        <v>0</v>
      </c>
      <c r="AI30" s="65"/>
      <c r="AJ30" s="65"/>
      <c r="AK30" s="65"/>
      <c r="AL30" s="65"/>
      <c r="AM30" s="11" t="s">
        <v>621</v>
      </c>
      <c r="AN30" s="65"/>
    </row>
    <row r="31" spans="1:40" s="125" customFormat="1" ht="30">
      <c r="B31" s="35"/>
      <c r="C31" s="9" t="s">
        <v>254</v>
      </c>
      <c r="D31" s="140" t="s">
        <v>622</v>
      </c>
      <c r="E31" s="63"/>
      <c r="F31" s="63"/>
      <c r="G31" s="63"/>
      <c r="H31" s="63"/>
      <c r="I31" s="63"/>
      <c r="J31" s="63"/>
      <c r="K31" s="63"/>
      <c r="L31" s="63"/>
      <c r="M31" s="63"/>
      <c r="N31" s="63"/>
      <c r="O31" s="63"/>
      <c r="P31" s="63"/>
      <c r="Q31" s="63"/>
      <c r="R31" s="63"/>
      <c r="S31" s="63"/>
      <c r="T31" s="63"/>
      <c r="U31" s="63"/>
      <c r="V31" s="63"/>
      <c r="W31" s="63"/>
      <c r="X31" s="63"/>
      <c r="Y31" s="196">
        <v>137</v>
      </c>
      <c r="Z31" s="196">
        <v>0</v>
      </c>
      <c r="AA31" s="196">
        <v>0</v>
      </c>
      <c r="AB31" s="196">
        <v>0</v>
      </c>
      <c r="AC31" s="199">
        <f t="shared" si="0"/>
        <v>0</v>
      </c>
      <c r="AD31" s="199">
        <v>2266</v>
      </c>
      <c r="AE31" s="199"/>
      <c r="AF31" s="199">
        <v>4570</v>
      </c>
      <c r="AG31" s="199">
        <v>2063</v>
      </c>
      <c r="AH31" s="199">
        <v>0</v>
      </c>
      <c r="AI31" s="65"/>
      <c r="AJ31" s="65"/>
      <c r="AK31" s="65"/>
      <c r="AL31" s="65"/>
      <c r="AM31" s="11" t="s">
        <v>622</v>
      </c>
      <c r="AN31" s="65"/>
    </row>
    <row r="32" spans="1:40" s="125" customFormat="1" ht="30">
      <c r="B32" s="35"/>
      <c r="C32" s="9" t="s">
        <v>591</v>
      </c>
      <c r="D32" s="11" t="s">
        <v>623</v>
      </c>
      <c r="E32" s="63"/>
      <c r="F32" s="63"/>
      <c r="G32" s="63"/>
      <c r="H32" s="63"/>
      <c r="I32" s="63"/>
      <c r="J32" s="63"/>
      <c r="K32" s="63"/>
      <c r="L32" s="63"/>
      <c r="M32" s="63"/>
      <c r="N32" s="63"/>
      <c r="O32" s="63"/>
      <c r="P32" s="63"/>
      <c r="Q32" s="63"/>
      <c r="R32" s="63"/>
      <c r="S32" s="63"/>
      <c r="T32" s="63"/>
      <c r="U32" s="63"/>
      <c r="V32" s="63"/>
      <c r="W32" s="63"/>
      <c r="X32" s="63"/>
      <c r="Y32" s="196">
        <v>152.30977139999999</v>
      </c>
      <c r="Z32" s="196">
        <v>6.3501715909999996</v>
      </c>
      <c r="AA32" s="196">
        <v>551.66944720000004</v>
      </c>
      <c r="AB32" s="196">
        <v>248.1741055</v>
      </c>
      <c r="AC32" s="199">
        <f t="shared" si="0"/>
        <v>799.84355270000003</v>
      </c>
      <c r="AD32" s="199">
        <v>176.35511299999999</v>
      </c>
      <c r="AE32" s="199"/>
      <c r="AF32" s="199">
        <v>574.20814299999995</v>
      </c>
      <c r="AG32" s="199">
        <v>244.76628700000001</v>
      </c>
      <c r="AH32" s="199">
        <v>5.3340899999999998</v>
      </c>
      <c r="AI32" s="65"/>
      <c r="AJ32" s="65"/>
      <c r="AK32" s="65"/>
      <c r="AL32" s="65"/>
      <c r="AM32" s="11" t="s">
        <v>624</v>
      </c>
      <c r="AN32" s="65"/>
    </row>
    <row r="33" spans="1:40" s="125" customFormat="1" ht="30">
      <c r="B33" s="35"/>
      <c r="C33" s="9" t="s">
        <v>592</v>
      </c>
      <c r="D33" s="11" t="s">
        <v>625</v>
      </c>
      <c r="E33" s="63"/>
      <c r="F33" s="63"/>
      <c r="G33" s="63"/>
      <c r="H33" s="63"/>
      <c r="I33" s="63"/>
      <c r="J33" s="63"/>
      <c r="K33" s="63"/>
      <c r="L33" s="63"/>
      <c r="M33" s="63"/>
      <c r="N33" s="63"/>
      <c r="O33" s="63"/>
      <c r="P33" s="63"/>
      <c r="Q33" s="63"/>
      <c r="R33" s="63"/>
      <c r="S33" s="63"/>
      <c r="T33" s="63"/>
      <c r="U33" s="63"/>
      <c r="V33" s="63"/>
      <c r="W33" s="63"/>
      <c r="X33" s="63"/>
      <c r="Y33" s="196">
        <v>19.696948859999999</v>
      </c>
      <c r="Z33" s="196">
        <v>0</v>
      </c>
      <c r="AA33" s="196">
        <v>0.97350946999999999</v>
      </c>
      <c r="AB33" s="196">
        <v>0</v>
      </c>
      <c r="AC33" s="199">
        <f t="shared" si="0"/>
        <v>0.97350946999999999</v>
      </c>
      <c r="AD33" s="199">
        <v>61.466098000000002</v>
      </c>
      <c r="AE33" s="199"/>
      <c r="AF33" s="199">
        <v>127.601325</v>
      </c>
      <c r="AG33" s="199">
        <v>20.860036999999998</v>
      </c>
      <c r="AH33" s="199">
        <v>1.001325</v>
      </c>
      <c r="AI33" s="65"/>
      <c r="AJ33" s="65"/>
      <c r="AK33" s="65"/>
      <c r="AL33" s="65"/>
      <c r="AM33" s="11" t="s">
        <v>625</v>
      </c>
      <c r="AN33" s="65"/>
    </row>
    <row r="34" spans="1:40" s="125" customFormat="1" ht="30">
      <c r="B34" s="35"/>
      <c r="C34" s="9" t="s">
        <v>593</v>
      </c>
      <c r="D34" s="11" t="s">
        <v>626</v>
      </c>
      <c r="E34" s="63"/>
      <c r="F34" s="63"/>
      <c r="G34" s="63"/>
      <c r="H34" s="63"/>
      <c r="I34" s="63"/>
      <c r="J34" s="63"/>
      <c r="K34" s="63"/>
      <c r="L34" s="63"/>
      <c r="M34" s="63"/>
      <c r="N34" s="63"/>
      <c r="O34" s="63"/>
      <c r="P34" s="63"/>
      <c r="Q34" s="63"/>
      <c r="R34" s="63"/>
      <c r="S34" s="63"/>
      <c r="T34" s="63"/>
      <c r="U34" s="63"/>
      <c r="V34" s="63"/>
      <c r="W34" s="63"/>
      <c r="X34" s="63"/>
      <c r="Y34" s="196">
        <v>363.72253790000002</v>
      </c>
      <c r="Z34" s="196">
        <v>42.359469699999998</v>
      </c>
      <c r="AA34" s="196">
        <v>1470.273864</v>
      </c>
      <c r="AB34" s="196">
        <v>1449.8589019999999</v>
      </c>
      <c r="AC34" s="199">
        <f t="shared" si="0"/>
        <v>2920.1327659999997</v>
      </c>
      <c r="AD34" s="199">
        <v>363.31098400000002</v>
      </c>
      <c r="AE34" s="199"/>
      <c r="AF34" s="199">
        <v>1461.418371</v>
      </c>
      <c r="AG34" s="199">
        <v>1441.2454540000001</v>
      </c>
      <c r="AH34" s="199">
        <v>5.3723479999999997</v>
      </c>
      <c r="AI34" s="65"/>
      <c r="AJ34" s="65"/>
      <c r="AK34" s="65"/>
      <c r="AL34" s="65"/>
      <c r="AM34" s="11" t="s">
        <v>627</v>
      </c>
      <c r="AN34" s="65"/>
    </row>
    <row r="35" spans="1:40" s="125" customFormat="1" ht="30">
      <c r="B35" s="35"/>
      <c r="C35" s="9" t="s">
        <v>594</v>
      </c>
      <c r="D35" s="11" t="s">
        <v>628</v>
      </c>
      <c r="E35" s="63"/>
      <c r="F35" s="63"/>
      <c r="G35" s="63"/>
      <c r="H35" s="63"/>
      <c r="I35" s="63"/>
      <c r="J35" s="63"/>
      <c r="K35" s="63"/>
      <c r="L35" s="63"/>
      <c r="M35" s="63"/>
      <c r="N35" s="63"/>
      <c r="O35" s="63"/>
      <c r="P35" s="63"/>
      <c r="Q35" s="63"/>
      <c r="R35" s="63"/>
      <c r="S35" s="63"/>
      <c r="T35" s="63"/>
      <c r="U35" s="63"/>
      <c r="V35" s="63"/>
      <c r="W35" s="63"/>
      <c r="X35" s="63"/>
      <c r="Y35" s="196">
        <v>63.705681820000002</v>
      </c>
      <c r="Z35" s="196">
        <v>0</v>
      </c>
      <c r="AA35" s="196">
        <v>0.56647727299999995</v>
      </c>
      <c r="AB35" s="196">
        <v>0</v>
      </c>
      <c r="AC35" s="199">
        <f t="shared" si="0"/>
        <v>0.56647727299999995</v>
      </c>
      <c r="AD35" s="199">
        <v>181.09848400000001</v>
      </c>
      <c r="AE35" s="199"/>
      <c r="AF35" s="199">
        <v>854.644318</v>
      </c>
      <c r="AG35" s="199">
        <v>657.18068100000005</v>
      </c>
      <c r="AH35" s="199">
        <v>3.4045450000000002</v>
      </c>
      <c r="AI35" s="65"/>
      <c r="AJ35" s="65"/>
      <c r="AK35" s="65"/>
      <c r="AL35" s="65"/>
      <c r="AM35" s="11" t="s">
        <v>628</v>
      </c>
      <c r="AN35" s="65"/>
    </row>
    <row r="36" spans="1:40" s="125" customFormat="1" ht="30">
      <c r="B36" s="35"/>
      <c r="C36" s="9" t="s">
        <v>595</v>
      </c>
      <c r="D36" s="11" t="s">
        <v>630</v>
      </c>
      <c r="E36" s="63"/>
      <c r="F36" s="63"/>
      <c r="G36" s="63"/>
      <c r="H36" s="63"/>
      <c r="I36" s="63"/>
      <c r="J36" s="63"/>
      <c r="K36" s="63"/>
      <c r="L36" s="63"/>
      <c r="M36" s="63"/>
      <c r="N36" s="63"/>
      <c r="O36" s="63"/>
      <c r="P36" s="63"/>
      <c r="Q36" s="63"/>
      <c r="R36" s="63"/>
      <c r="S36" s="63"/>
      <c r="T36" s="63"/>
      <c r="U36" s="63"/>
      <c r="V36" s="63"/>
      <c r="W36" s="63"/>
      <c r="X36" s="63"/>
      <c r="Y36" s="196">
        <v>31</v>
      </c>
      <c r="Z36" s="196">
        <v>1</v>
      </c>
      <c r="AA36" s="196">
        <v>28</v>
      </c>
      <c r="AB36" s="196">
        <v>11</v>
      </c>
      <c r="AC36" s="199">
        <f t="shared" si="0"/>
        <v>39</v>
      </c>
      <c r="AD36" s="199">
        <v>30</v>
      </c>
      <c r="AE36" s="199"/>
      <c r="AF36" s="199">
        <v>29</v>
      </c>
      <c r="AG36" s="199">
        <v>11</v>
      </c>
      <c r="AH36" s="199">
        <v>0</v>
      </c>
      <c r="AI36" s="65"/>
      <c r="AJ36" s="65"/>
      <c r="AK36" s="65"/>
      <c r="AL36" s="65"/>
      <c r="AM36" s="11" t="s">
        <v>631</v>
      </c>
      <c r="AN36" s="65"/>
    </row>
    <row r="37" spans="1:40" s="125" customFormat="1">
      <c r="B37" s="35"/>
      <c r="C37" s="9" t="s">
        <v>640</v>
      </c>
      <c r="D37" s="11" t="s">
        <v>633</v>
      </c>
      <c r="E37" s="63"/>
      <c r="F37" s="63"/>
      <c r="G37" s="63"/>
      <c r="H37" s="63"/>
      <c r="I37" s="63"/>
      <c r="J37" s="63"/>
      <c r="K37" s="63"/>
      <c r="L37" s="63"/>
      <c r="M37" s="63"/>
      <c r="N37" s="63"/>
      <c r="O37" s="63"/>
      <c r="P37" s="63"/>
      <c r="Q37" s="63"/>
      <c r="R37" s="63"/>
      <c r="S37" s="63"/>
      <c r="T37" s="63"/>
      <c r="U37" s="63"/>
      <c r="V37" s="63"/>
      <c r="W37" s="63"/>
      <c r="X37" s="63"/>
      <c r="Y37" s="196">
        <v>1</v>
      </c>
      <c r="Z37" s="196">
        <v>0</v>
      </c>
      <c r="AA37" s="196">
        <v>0</v>
      </c>
      <c r="AB37" s="196">
        <v>0</v>
      </c>
      <c r="AC37" s="199">
        <f t="shared" si="0"/>
        <v>0</v>
      </c>
      <c r="AD37" s="199">
        <v>4</v>
      </c>
      <c r="AE37" s="199"/>
      <c r="AF37" s="199">
        <v>6</v>
      </c>
      <c r="AG37" s="199">
        <v>0</v>
      </c>
      <c r="AH37" s="199">
        <v>0</v>
      </c>
      <c r="AI37" s="65"/>
      <c r="AJ37" s="65"/>
      <c r="AK37" s="65"/>
      <c r="AL37" s="65"/>
      <c r="AM37" s="11" t="s">
        <v>633</v>
      </c>
      <c r="AN37" s="65"/>
    </row>
    <row r="38" spans="1:40" s="125" customFormat="1" ht="30">
      <c r="B38" s="35"/>
      <c r="C38" s="9" t="s">
        <v>597</v>
      </c>
      <c r="D38" s="11" t="s">
        <v>635</v>
      </c>
      <c r="E38" s="63"/>
      <c r="F38" s="63"/>
      <c r="G38" s="63"/>
      <c r="H38" s="63"/>
      <c r="I38" s="63"/>
      <c r="J38" s="63"/>
      <c r="K38" s="63"/>
      <c r="L38" s="63"/>
      <c r="M38" s="63"/>
      <c r="N38" s="63"/>
      <c r="O38" s="63"/>
      <c r="P38" s="63"/>
      <c r="Q38" s="63"/>
      <c r="R38" s="63"/>
      <c r="S38" s="63"/>
      <c r="T38" s="63"/>
      <c r="U38" s="63"/>
      <c r="V38" s="63"/>
      <c r="W38" s="63"/>
      <c r="X38" s="63"/>
      <c r="Y38" s="196">
        <v>4</v>
      </c>
      <c r="Z38" s="196">
        <v>2</v>
      </c>
      <c r="AA38" s="196">
        <v>51</v>
      </c>
      <c r="AB38" s="196">
        <v>82</v>
      </c>
      <c r="AC38" s="199">
        <f t="shared" si="0"/>
        <v>133</v>
      </c>
      <c r="AD38" s="199">
        <v>4</v>
      </c>
      <c r="AE38" s="199"/>
      <c r="AF38" s="199">
        <v>54</v>
      </c>
      <c r="AG38" s="199">
        <v>85</v>
      </c>
      <c r="AH38" s="199">
        <v>0</v>
      </c>
      <c r="AI38" s="65"/>
      <c r="AJ38" s="65"/>
      <c r="AK38" s="65"/>
      <c r="AL38" s="65"/>
      <c r="AM38" s="11" t="s">
        <v>636</v>
      </c>
      <c r="AN38" s="65"/>
    </row>
    <row r="39" spans="1:40" s="125" customFormat="1">
      <c r="B39" s="35"/>
      <c r="C39" s="9" t="s">
        <v>641</v>
      </c>
      <c r="D39" s="11" t="s">
        <v>638</v>
      </c>
      <c r="E39" s="63"/>
      <c r="F39" s="63"/>
      <c r="G39" s="63"/>
      <c r="H39" s="63"/>
      <c r="I39" s="63"/>
      <c r="J39" s="63"/>
      <c r="K39" s="63"/>
      <c r="L39" s="63"/>
      <c r="M39" s="63"/>
      <c r="N39" s="63"/>
      <c r="O39" s="63"/>
      <c r="P39" s="63"/>
      <c r="Q39" s="63"/>
      <c r="R39" s="63"/>
      <c r="S39" s="63"/>
      <c r="T39" s="63"/>
      <c r="U39" s="63"/>
      <c r="V39" s="63"/>
      <c r="W39" s="63"/>
      <c r="X39" s="63"/>
      <c r="Y39" s="196">
        <v>1</v>
      </c>
      <c r="Z39" s="196">
        <v>0</v>
      </c>
      <c r="AA39" s="196">
        <v>0</v>
      </c>
      <c r="AB39" s="196">
        <v>0</v>
      </c>
      <c r="AC39" s="199">
        <f t="shared" si="0"/>
        <v>0</v>
      </c>
      <c r="AD39" s="199">
        <v>1</v>
      </c>
      <c r="AE39" s="199"/>
      <c r="AF39" s="199">
        <v>12</v>
      </c>
      <c r="AG39" s="199">
        <v>12</v>
      </c>
      <c r="AH39" s="199">
        <v>0</v>
      </c>
      <c r="AI39" s="65"/>
      <c r="AJ39" s="65"/>
      <c r="AK39" s="65"/>
      <c r="AL39" s="65"/>
      <c r="AM39" s="11" t="s">
        <v>638</v>
      </c>
      <c r="AN39" s="65"/>
    </row>
    <row r="40" spans="1:40" s="125" customFormat="1" ht="45">
      <c r="A40" s="125" t="s">
        <v>336</v>
      </c>
      <c r="B40" s="35" t="s">
        <v>642</v>
      </c>
      <c r="C40" s="9" t="s">
        <v>146</v>
      </c>
      <c r="D40" s="11" t="s">
        <v>610</v>
      </c>
      <c r="E40" s="63"/>
      <c r="F40" s="63"/>
      <c r="G40" s="63"/>
      <c r="H40" s="63"/>
      <c r="I40" s="63"/>
      <c r="J40" s="63"/>
      <c r="K40" s="63"/>
      <c r="L40" s="63"/>
      <c r="M40" s="63"/>
      <c r="N40" s="63"/>
      <c r="O40" s="63"/>
      <c r="P40" s="63"/>
      <c r="Q40" s="63"/>
      <c r="R40" s="63"/>
      <c r="S40" s="63"/>
      <c r="T40" s="63"/>
      <c r="U40" s="63"/>
      <c r="V40" s="63"/>
      <c r="W40" s="63"/>
      <c r="X40" s="63"/>
      <c r="Y40" s="196">
        <v>216.49034090000001</v>
      </c>
      <c r="Z40" s="196">
        <v>35.325378790000002</v>
      </c>
      <c r="AA40" s="196">
        <v>184.90852269999999</v>
      </c>
      <c r="AB40" s="196">
        <v>213.6395833</v>
      </c>
      <c r="AC40" s="199">
        <f t="shared" si="0"/>
        <v>398.54810599999996</v>
      </c>
      <c r="AD40" s="199">
        <v>247.592803</v>
      </c>
      <c r="AE40" s="199"/>
      <c r="AF40" s="199">
        <v>206.52992399999999</v>
      </c>
      <c r="AG40" s="199">
        <v>240.255303</v>
      </c>
      <c r="AH40" s="199">
        <v>0.80606</v>
      </c>
      <c r="AI40" s="65"/>
      <c r="AJ40" s="65"/>
      <c r="AK40" s="65"/>
      <c r="AL40" s="65"/>
      <c r="AM40" s="11" t="s">
        <v>611</v>
      </c>
      <c r="AN40" s="65"/>
    </row>
    <row r="41" spans="1:40" s="125" customFormat="1">
      <c r="B41" s="35"/>
      <c r="C41" s="9" t="s">
        <v>150</v>
      </c>
      <c r="D41" s="11" t="s">
        <v>613</v>
      </c>
      <c r="E41" s="63"/>
      <c r="F41" s="63"/>
      <c r="G41" s="63"/>
      <c r="H41" s="63"/>
      <c r="I41" s="63"/>
      <c r="J41" s="63"/>
      <c r="K41" s="63"/>
      <c r="L41" s="63"/>
      <c r="M41" s="63"/>
      <c r="N41" s="63"/>
      <c r="O41" s="63"/>
      <c r="P41" s="63"/>
      <c r="Q41" s="63"/>
      <c r="R41" s="63"/>
      <c r="S41" s="63"/>
      <c r="T41" s="63"/>
      <c r="U41" s="63"/>
      <c r="V41" s="63"/>
      <c r="W41" s="63"/>
      <c r="X41" s="63"/>
      <c r="Y41" s="196">
        <v>0</v>
      </c>
      <c r="Z41" s="196">
        <v>0</v>
      </c>
      <c r="AA41" s="196">
        <v>0</v>
      </c>
      <c r="AB41" s="196">
        <v>0</v>
      </c>
      <c r="AC41" s="199">
        <f t="shared" si="0"/>
        <v>0</v>
      </c>
      <c r="AD41" s="199">
        <v>52.553787</v>
      </c>
      <c r="AE41" s="199"/>
      <c r="AF41" s="199">
        <v>21.776703999999999</v>
      </c>
      <c r="AG41" s="199">
        <v>36.372348000000002</v>
      </c>
      <c r="AH41" s="199">
        <v>5.4545000000000003E-2</v>
      </c>
      <c r="AI41" s="65"/>
      <c r="AJ41" s="65"/>
      <c r="AK41" s="65"/>
      <c r="AL41" s="65"/>
      <c r="AM41" s="11" t="s">
        <v>613</v>
      </c>
      <c r="AN41" s="65"/>
    </row>
    <row r="42" spans="1:40" s="125" customFormat="1" ht="30">
      <c r="B42" s="35"/>
      <c r="C42" s="9" t="s">
        <v>153</v>
      </c>
      <c r="D42" s="11" t="s">
        <v>614</v>
      </c>
      <c r="E42" s="63"/>
      <c r="F42" s="63"/>
      <c r="G42" s="63"/>
      <c r="H42" s="63"/>
      <c r="I42" s="63"/>
      <c r="J42" s="63"/>
      <c r="K42" s="63"/>
      <c r="L42" s="63"/>
      <c r="M42" s="63"/>
      <c r="N42" s="63"/>
      <c r="O42" s="63"/>
      <c r="P42" s="63"/>
      <c r="Q42" s="63"/>
      <c r="R42" s="63"/>
      <c r="S42" s="63"/>
      <c r="T42" s="63"/>
      <c r="U42" s="63"/>
      <c r="V42" s="63"/>
      <c r="W42" s="63"/>
      <c r="X42" s="63"/>
      <c r="Y42" s="196">
        <v>129</v>
      </c>
      <c r="Z42" s="196">
        <v>8</v>
      </c>
      <c r="AA42" s="196">
        <v>85</v>
      </c>
      <c r="AB42" s="196">
        <v>87</v>
      </c>
      <c r="AC42" s="199">
        <f t="shared" si="0"/>
        <v>172</v>
      </c>
      <c r="AD42" s="199">
        <v>119</v>
      </c>
      <c r="AE42" s="199"/>
      <c r="AF42" s="199">
        <v>72</v>
      </c>
      <c r="AG42" s="199">
        <v>77</v>
      </c>
      <c r="AH42" s="199">
        <v>0</v>
      </c>
      <c r="AI42" s="65"/>
      <c r="AJ42" s="65"/>
      <c r="AK42" s="65"/>
      <c r="AL42" s="65"/>
      <c r="AM42" s="11" t="s">
        <v>615</v>
      </c>
      <c r="AN42" s="65"/>
    </row>
    <row r="43" spans="1:40" s="125" customFormat="1">
      <c r="B43" s="35"/>
      <c r="C43" s="9" t="s">
        <v>262</v>
      </c>
      <c r="D43" s="11" t="s">
        <v>616</v>
      </c>
      <c r="E43" s="63"/>
      <c r="F43" s="63"/>
      <c r="G43" s="63"/>
      <c r="H43" s="63"/>
      <c r="I43" s="63"/>
      <c r="J43" s="63"/>
      <c r="K43" s="63"/>
      <c r="L43" s="63"/>
      <c r="M43" s="63"/>
      <c r="N43" s="63"/>
      <c r="O43" s="63"/>
      <c r="P43" s="63"/>
      <c r="Q43" s="63"/>
      <c r="R43" s="63"/>
      <c r="S43" s="63"/>
      <c r="T43" s="63"/>
      <c r="U43" s="63"/>
      <c r="V43" s="63"/>
      <c r="W43" s="63"/>
      <c r="X43" s="63"/>
      <c r="Y43" s="196">
        <v>0</v>
      </c>
      <c r="Z43" s="196">
        <v>0</v>
      </c>
      <c r="AA43" s="196">
        <v>0</v>
      </c>
      <c r="AB43" s="196">
        <v>0</v>
      </c>
      <c r="AC43" s="199">
        <f t="shared" si="0"/>
        <v>0</v>
      </c>
      <c r="AD43" s="199">
        <v>3</v>
      </c>
      <c r="AE43" s="199"/>
      <c r="AF43" s="199">
        <v>18</v>
      </c>
      <c r="AG43" s="199">
        <v>24</v>
      </c>
      <c r="AH43" s="199">
        <v>0</v>
      </c>
      <c r="AI43" s="65"/>
      <c r="AJ43" s="65"/>
      <c r="AK43" s="65"/>
      <c r="AL43" s="65"/>
      <c r="AM43" s="11" t="s">
        <v>616</v>
      </c>
      <c r="AN43" s="65"/>
    </row>
    <row r="44" spans="1:40" s="125" customFormat="1" ht="30">
      <c r="B44" s="35"/>
      <c r="C44" s="9" t="s">
        <v>264</v>
      </c>
      <c r="D44" s="11" t="s">
        <v>617</v>
      </c>
      <c r="E44" s="63"/>
      <c r="F44" s="63"/>
      <c r="G44" s="63"/>
      <c r="H44" s="63"/>
      <c r="I44" s="63"/>
      <c r="J44" s="63"/>
      <c r="K44" s="63"/>
      <c r="L44" s="63"/>
      <c r="M44" s="63"/>
      <c r="N44" s="63"/>
      <c r="O44" s="63"/>
      <c r="P44" s="63"/>
      <c r="Q44" s="63"/>
      <c r="R44" s="63"/>
      <c r="S44" s="63"/>
      <c r="T44" s="63"/>
      <c r="U44" s="63"/>
      <c r="V44" s="63"/>
      <c r="W44" s="63"/>
      <c r="X44" s="63"/>
      <c r="Y44" s="196">
        <v>296</v>
      </c>
      <c r="Z44" s="196">
        <v>79</v>
      </c>
      <c r="AA44" s="196">
        <v>203</v>
      </c>
      <c r="AB44" s="196">
        <v>569</v>
      </c>
      <c r="AC44" s="199">
        <f t="shared" si="0"/>
        <v>772</v>
      </c>
      <c r="AD44" s="199">
        <v>3281</v>
      </c>
      <c r="AE44" s="199"/>
      <c r="AF44" s="199">
        <v>993</v>
      </c>
      <c r="AG44" s="199">
        <v>2240</v>
      </c>
      <c r="AH44" s="199">
        <v>0</v>
      </c>
      <c r="AI44" s="65"/>
      <c r="AJ44" s="65"/>
      <c r="AK44" s="65"/>
      <c r="AL44" s="65"/>
      <c r="AM44" s="11" t="s">
        <v>618</v>
      </c>
      <c r="AN44" s="65"/>
    </row>
    <row r="45" spans="1:40" s="125" customFormat="1">
      <c r="B45" s="35"/>
      <c r="C45" s="9" t="s">
        <v>266</v>
      </c>
      <c r="D45" s="140" t="s">
        <v>619</v>
      </c>
      <c r="E45" s="63"/>
      <c r="F45" s="63"/>
      <c r="G45" s="63"/>
      <c r="H45" s="63"/>
      <c r="I45" s="63"/>
      <c r="J45" s="63"/>
      <c r="K45" s="63"/>
      <c r="L45" s="63"/>
      <c r="M45" s="63"/>
      <c r="N45" s="63"/>
      <c r="O45" s="63"/>
      <c r="P45" s="63"/>
      <c r="Q45" s="63"/>
      <c r="R45" s="63"/>
      <c r="S45" s="63"/>
      <c r="T45" s="63"/>
      <c r="U45" s="63"/>
      <c r="V45" s="63"/>
      <c r="W45" s="63"/>
      <c r="X45" s="63"/>
      <c r="Y45" s="196">
        <v>0</v>
      </c>
      <c r="Z45" s="196">
        <v>0</v>
      </c>
      <c r="AA45" s="196">
        <v>0</v>
      </c>
      <c r="AB45" s="196">
        <v>0</v>
      </c>
      <c r="AC45" s="199">
        <f t="shared" si="0"/>
        <v>0</v>
      </c>
      <c r="AD45" s="199">
        <v>1091</v>
      </c>
      <c r="AE45" s="199"/>
      <c r="AF45" s="199">
        <v>320</v>
      </c>
      <c r="AG45" s="199">
        <v>1042</v>
      </c>
      <c r="AH45" s="199">
        <v>0</v>
      </c>
      <c r="AI45" s="65"/>
      <c r="AJ45" s="65"/>
      <c r="AK45" s="65"/>
      <c r="AL45" s="65"/>
      <c r="AM45" s="11" t="s">
        <v>619</v>
      </c>
      <c r="AN45" s="65"/>
    </row>
    <row r="46" spans="1:40" s="125" customFormat="1" ht="45">
      <c r="B46" s="35"/>
      <c r="C46" s="9" t="s">
        <v>268</v>
      </c>
      <c r="D46" s="140" t="s">
        <v>620</v>
      </c>
      <c r="E46" s="63"/>
      <c r="F46" s="63"/>
      <c r="G46" s="63"/>
      <c r="H46" s="63"/>
      <c r="I46" s="63"/>
      <c r="J46" s="63"/>
      <c r="K46" s="63"/>
      <c r="L46" s="63"/>
      <c r="M46" s="63"/>
      <c r="N46" s="63"/>
      <c r="O46" s="63"/>
      <c r="P46" s="63"/>
      <c r="Q46" s="63"/>
      <c r="R46" s="63"/>
      <c r="S46" s="63"/>
      <c r="T46" s="63"/>
      <c r="U46" s="63"/>
      <c r="V46" s="63"/>
      <c r="W46" s="63"/>
      <c r="X46" s="63"/>
      <c r="Y46" s="196">
        <v>4</v>
      </c>
      <c r="Z46" s="196">
        <v>4</v>
      </c>
      <c r="AA46" s="196">
        <v>5</v>
      </c>
      <c r="AB46" s="196">
        <v>20</v>
      </c>
      <c r="AC46" s="199">
        <f t="shared" si="0"/>
        <v>25</v>
      </c>
      <c r="AD46" s="199">
        <v>150</v>
      </c>
      <c r="AE46" s="199"/>
      <c r="AF46" s="199">
        <v>53</v>
      </c>
      <c r="AG46" s="199">
        <v>138</v>
      </c>
      <c r="AH46" s="199">
        <v>0</v>
      </c>
      <c r="AI46" s="65"/>
      <c r="AJ46" s="65"/>
      <c r="AK46" s="65"/>
      <c r="AL46" s="65"/>
      <c r="AM46" s="11" t="s">
        <v>621</v>
      </c>
      <c r="AN46" s="65"/>
    </row>
    <row r="47" spans="1:40" s="125" customFormat="1" ht="30">
      <c r="B47" s="35"/>
      <c r="C47" s="9" t="s">
        <v>270</v>
      </c>
      <c r="D47" s="140" t="s">
        <v>622</v>
      </c>
      <c r="E47" s="63"/>
      <c r="F47" s="63"/>
      <c r="G47" s="63"/>
      <c r="H47" s="63"/>
      <c r="I47" s="63"/>
      <c r="J47" s="63"/>
      <c r="K47" s="63"/>
      <c r="L47" s="63"/>
      <c r="M47" s="63"/>
      <c r="N47" s="63"/>
      <c r="O47" s="63"/>
      <c r="P47" s="63"/>
      <c r="Q47" s="63"/>
      <c r="R47" s="63"/>
      <c r="S47" s="63"/>
      <c r="T47" s="63"/>
      <c r="U47" s="63"/>
      <c r="V47" s="63"/>
      <c r="W47" s="63"/>
      <c r="X47" s="63"/>
      <c r="Y47" s="196">
        <v>0</v>
      </c>
      <c r="Z47" s="196">
        <v>0</v>
      </c>
      <c r="AA47" s="196">
        <v>0</v>
      </c>
      <c r="AB47" s="196">
        <v>0</v>
      </c>
      <c r="AC47" s="199">
        <f t="shared" si="0"/>
        <v>0</v>
      </c>
      <c r="AD47" s="199">
        <v>58</v>
      </c>
      <c r="AE47" s="199"/>
      <c r="AF47" s="199">
        <v>23</v>
      </c>
      <c r="AG47" s="199">
        <v>94</v>
      </c>
      <c r="AH47" s="199">
        <v>0</v>
      </c>
      <c r="AI47" s="65"/>
      <c r="AJ47" s="65"/>
      <c r="AK47" s="65"/>
      <c r="AL47" s="65"/>
      <c r="AM47" s="11" t="s">
        <v>622</v>
      </c>
      <c r="AN47" s="65"/>
    </row>
    <row r="48" spans="1:40" s="125" customFormat="1" ht="18" customHeight="1">
      <c r="B48" s="35"/>
      <c r="C48" s="9" t="s">
        <v>643</v>
      </c>
      <c r="D48" s="11" t="s">
        <v>623</v>
      </c>
      <c r="E48" s="63"/>
      <c r="F48" s="63"/>
      <c r="G48" s="63"/>
      <c r="H48" s="63"/>
      <c r="I48" s="63"/>
      <c r="J48" s="63"/>
      <c r="K48" s="63"/>
      <c r="L48" s="63"/>
      <c r="M48" s="63"/>
      <c r="N48" s="63"/>
      <c r="O48" s="63"/>
      <c r="P48" s="63"/>
      <c r="Q48" s="63"/>
      <c r="R48" s="63"/>
      <c r="S48" s="63"/>
      <c r="T48" s="63"/>
      <c r="U48" s="63"/>
      <c r="V48" s="63"/>
      <c r="W48" s="63"/>
      <c r="X48" s="63"/>
      <c r="Y48" s="196">
        <v>24.76909659</v>
      </c>
      <c r="Z48" s="196">
        <v>1.4502952650000001</v>
      </c>
      <c r="AA48" s="196">
        <v>23.424920449999998</v>
      </c>
      <c r="AB48" s="196">
        <v>23.693259279999999</v>
      </c>
      <c r="AC48" s="199">
        <f t="shared" si="0"/>
        <v>47.118179729999994</v>
      </c>
      <c r="AD48" s="199">
        <v>22.816098</v>
      </c>
      <c r="AE48" s="199"/>
      <c r="AF48" s="199">
        <v>23.425000000000001</v>
      </c>
      <c r="AG48" s="199">
        <v>18.417424</v>
      </c>
      <c r="AH48" s="199">
        <v>0.193939</v>
      </c>
      <c r="AI48" s="65"/>
      <c r="AJ48" s="65"/>
      <c r="AK48" s="65"/>
      <c r="AL48" s="65"/>
      <c r="AM48" s="11" t="s">
        <v>624</v>
      </c>
      <c r="AN48" s="65"/>
    </row>
    <row r="49" spans="2:40" s="125" customFormat="1" ht="30">
      <c r="B49" s="35"/>
      <c r="C49" s="9" t="s">
        <v>644</v>
      </c>
      <c r="D49" s="11" t="s">
        <v>625</v>
      </c>
      <c r="E49" s="63"/>
      <c r="F49" s="63"/>
      <c r="G49" s="63"/>
      <c r="H49" s="63"/>
      <c r="I49" s="63"/>
      <c r="J49" s="63"/>
      <c r="K49" s="63"/>
      <c r="L49" s="63"/>
      <c r="M49" s="63"/>
      <c r="N49" s="63"/>
      <c r="O49" s="63"/>
      <c r="P49" s="63"/>
      <c r="Q49" s="63"/>
      <c r="R49" s="63"/>
      <c r="S49" s="63"/>
      <c r="T49" s="63"/>
      <c r="U49" s="63"/>
      <c r="V49" s="63"/>
      <c r="W49" s="63"/>
      <c r="X49" s="63"/>
      <c r="Y49" s="196">
        <v>0</v>
      </c>
      <c r="Z49" s="196">
        <v>0</v>
      </c>
      <c r="AA49" s="196">
        <v>0</v>
      </c>
      <c r="AB49" s="196">
        <v>0</v>
      </c>
      <c r="AC49" s="199">
        <f t="shared" si="0"/>
        <v>0</v>
      </c>
      <c r="AD49" s="199">
        <v>0</v>
      </c>
      <c r="AE49" s="199"/>
      <c r="AF49" s="199">
        <v>0</v>
      </c>
      <c r="AG49" s="199">
        <v>2.8611740000000001</v>
      </c>
      <c r="AH49" s="199">
        <v>0</v>
      </c>
      <c r="AI49" s="65"/>
      <c r="AJ49" s="65"/>
      <c r="AK49" s="65"/>
      <c r="AL49" s="65"/>
      <c r="AM49" s="11" t="s">
        <v>625</v>
      </c>
      <c r="AN49" s="65"/>
    </row>
    <row r="50" spans="2:40" s="125" customFormat="1" ht="19.5" customHeight="1">
      <c r="B50" s="35"/>
      <c r="C50" s="9" t="s">
        <v>645</v>
      </c>
      <c r="D50" s="11" t="s">
        <v>626</v>
      </c>
      <c r="E50" s="63"/>
      <c r="F50" s="63"/>
      <c r="G50" s="63"/>
      <c r="H50" s="63"/>
      <c r="I50" s="63"/>
      <c r="J50" s="63"/>
      <c r="K50" s="63"/>
      <c r="L50" s="63"/>
      <c r="M50" s="63"/>
      <c r="N50" s="63"/>
      <c r="O50" s="63"/>
      <c r="P50" s="63"/>
      <c r="Q50" s="63"/>
      <c r="R50" s="63"/>
      <c r="S50" s="63"/>
      <c r="T50" s="63"/>
      <c r="U50" s="63"/>
      <c r="V50" s="63"/>
      <c r="W50" s="63"/>
      <c r="X50" s="63"/>
      <c r="Y50" s="196">
        <v>144.0717803</v>
      </c>
      <c r="Z50" s="196">
        <v>30.48655303</v>
      </c>
      <c r="AA50" s="196">
        <v>174.30492419999999</v>
      </c>
      <c r="AB50" s="196">
        <v>187.23428029999999</v>
      </c>
      <c r="AC50" s="199">
        <f t="shared" si="0"/>
        <v>361.53920449999998</v>
      </c>
      <c r="AD50" s="199">
        <v>145.85265100000001</v>
      </c>
      <c r="AE50" s="199"/>
      <c r="AF50" s="199">
        <v>172.58371199999999</v>
      </c>
      <c r="AG50" s="199">
        <v>190.80246199999999</v>
      </c>
      <c r="AH50" s="199">
        <v>0.16855999999999999</v>
      </c>
      <c r="AI50" s="65"/>
      <c r="AJ50" s="65"/>
      <c r="AK50" s="65"/>
      <c r="AL50" s="65"/>
      <c r="AM50" s="11" t="s">
        <v>627</v>
      </c>
      <c r="AN50" s="65"/>
    </row>
    <row r="51" spans="2:40" s="125" customFormat="1" ht="30">
      <c r="B51" s="35"/>
      <c r="C51" s="9" t="s">
        <v>646</v>
      </c>
      <c r="D51" s="11" t="s">
        <v>628</v>
      </c>
      <c r="E51" s="63"/>
      <c r="F51" s="63"/>
      <c r="G51" s="63"/>
      <c r="H51" s="63"/>
      <c r="I51" s="63"/>
      <c r="J51" s="63"/>
      <c r="K51" s="63"/>
      <c r="L51" s="63"/>
      <c r="M51" s="63"/>
      <c r="N51" s="63"/>
      <c r="O51" s="63"/>
      <c r="P51" s="63"/>
      <c r="Q51" s="63"/>
      <c r="R51" s="63"/>
      <c r="S51" s="63"/>
      <c r="T51" s="63"/>
      <c r="U51" s="63"/>
      <c r="V51" s="63"/>
      <c r="W51" s="63"/>
      <c r="X51" s="63"/>
      <c r="Y51" s="196">
        <v>0</v>
      </c>
      <c r="Z51" s="196">
        <v>0</v>
      </c>
      <c r="AA51" s="196">
        <v>0</v>
      </c>
      <c r="AB51" s="196">
        <v>0</v>
      </c>
      <c r="AC51" s="199">
        <f t="shared" si="0"/>
        <v>0</v>
      </c>
      <c r="AD51" s="199">
        <v>34.785415999999998</v>
      </c>
      <c r="AE51" s="199"/>
      <c r="AF51" s="199">
        <v>20.186931000000001</v>
      </c>
      <c r="AG51" s="199">
        <v>27.364771999999999</v>
      </c>
      <c r="AH51" s="199">
        <v>5.4545000000000003E-2</v>
      </c>
      <c r="AI51" s="65"/>
      <c r="AJ51" s="65"/>
      <c r="AK51" s="65"/>
      <c r="AL51" s="65"/>
      <c r="AM51" s="11" t="s">
        <v>628</v>
      </c>
      <c r="AN51" s="65"/>
    </row>
    <row r="52" spans="2:40" s="125" customFormat="1" ht="30">
      <c r="B52" s="35"/>
      <c r="C52" s="9" t="s">
        <v>647</v>
      </c>
      <c r="D52" s="11" t="s">
        <v>630</v>
      </c>
      <c r="E52" s="63"/>
      <c r="F52" s="63"/>
      <c r="G52" s="63"/>
      <c r="H52" s="63"/>
      <c r="I52" s="63"/>
      <c r="J52" s="63"/>
      <c r="K52" s="63"/>
      <c r="L52" s="63"/>
      <c r="M52" s="63"/>
      <c r="N52" s="63"/>
      <c r="O52" s="63"/>
      <c r="P52" s="63"/>
      <c r="Q52" s="63"/>
      <c r="R52" s="63"/>
      <c r="S52" s="63"/>
      <c r="T52" s="63"/>
      <c r="U52" s="63"/>
      <c r="V52" s="63"/>
      <c r="W52" s="63"/>
      <c r="X52" s="63"/>
      <c r="Y52" s="196">
        <v>3</v>
      </c>
      <c r="Z52" s="196">
        <v>2</v>
      </c>
      <c r="AA52" s="196">
        <v>1</v>
      </c>
      <c r="AB52" s="196">
        <v>2</v>
      </c>
      <c r="AC52" s="199">
        <f t="shared" si="0"/>
        <v>3</v>
      </c>
      <c r="AD52" s="199">
        <v>3</v>
      </c>
      <c r="AE52" s="199"/>
      <c r="AF52" s="199">
        <v>1</v>
      </c>
      <c r="AG52" s="199">
        <v>2</v>
      </c>
      <c r="AH52" s="199">
        <v>0</v>
      </c>
      <c r="AI52" s="65"/>
      <c r="AJ52" s="65"/>
      <c r="AK52" s="65"/>
      <c r="AL52" s="65"/>
      <c r="AM52" s="11" t="s">
        <v>631</v>
      </c>
      <c r="AN52" s="65"/>
    </row>
    <row r="53" spans="2:40" s="125" customFormat="1">
      <c r="B53" s="35"/>
      <c r="C53" s="9" t="s">
        <v>648</v>
      </c>
      <c r="D53" s="11" t="s">
        <v>633</v>
      </c>
      <c r="E53" s="63"/>
      <c r="F53" s="63"/>
      <c r="G53" s="63"/>
      <c r="H53" s="63"/>
      <c r="I53" s="63"/>
      <c r="J53" s="63"/>
      <c r="K53" s="63"/>
      <c r="L53" s="63"/>
      <c r="M53" s="63"/>
      <c r="N53" s="63"/>
      <c r="O53" s="63"/>
      <c r="P53" s="63"/>
      <c r="Q53" s="63"/>
      <c r="R53" s="63"/>
      <c r="S53" s="63"/>
      <c r="T53" s="63"/>
      <c r="U53" s="63"/>
      <c r="V53" s="63"/>
      <c r="W53" s="63"/>
      <c r="X53" s="63"/>
      <c r="Y53" s="196">
        <v>0</v>
      </c>
      <c r="Z53" s="196">
        <v>0</v>
      </c>
      <c r="AA53" s="196">
        <v>0</v>
      </c>
      <c r="AB53" s="196">
        <v>0</v>
      </c>
      <c r="AC53" s="199">
        <f t="shared" si="0"/>
        <v>0</v>
      </c>
      <c r="AD53" s="199">
        <v>0</v>
      </c>
      <c r="AE53" s="199"/>
      <c r="AF53" s="199">
        <v>0</v>
      </c>
      <c r="AG53" s="199">
        <v>0</v>
      </c>
      <c r="AH53" s="199">
        <v>0</v>
      </c>
      <c r="AI53" s="65"/>
      <c r="AJ53" s="65"/>
      <c r="AK53" s="65"/>
      <c r="AL53" s="65"/>
      <c r="AM53" s="11" t="s">
        <v>633</v>
      </c>
      <c r="AN53" s="65"/>
    </row>
    <row r="54" spans="2:40" s="125" customFormat="1" ht="30">
      <c r="B54" s="35"/>
      <c r="C54" s="9" t="s">
        <v>649</v>
      </c>
      <c r="D54" s="11" t="s">
        <v>635</v>
      </c>
      <c r="E54" s="63"/>
      <c r="F54" s="63"/>
      <c r="G54" s="63"/>
      <c r="H54" s="63"/>
      <c r="I54" s="63"/>
      <c r="J54" s="63"/>
      <c r="K54" s="63"/>
      <c r="L54" s="63"/>
      <c r="M54" s="63"/>
      <c r="N54" s="63"/>
      <c r="O54" s="63"/>
      <c r="P54" s="63"/>
      <c r="Q54" s="63"/>
      <c r="R54" s="63"/>
      <c r="S54" s="63"/>
      <c r="T54" s="63"/>
      <c r="U54" s="63"/>
      <c r="V54" s="63"/>
      <c r="W54" s="63"/>
      <c r="X54" s="63"/>
      <c r="Y54" s="196">
        <v>2</v>
      </c>
      <c r="Z54" s="196">
        <v>2</v>
      </c>
      <c r="AA54" s="196">
        <v>8</v>
      </c>
      <c r="AB54" s="196">
        <v>18</v>
      </c>
      <c r="AC54" s="199">
        <f t="shared" si="0"/>
        <v>26</v>
      </c>
      <c r="AD54" s="199">
        <v>2</v>
      </c>
      <c r="AE54" s="199"/>
      <c r="AF54" s="199">
        <v>8</v>
      </c>
      <c r="AG54" s="199">
        <v>18</v>
      </c>
      <c r="AH54" s="199">
        <v>0</v>
      </c>
      <c r="AI54" s="65"/>
      <c r="AJ54" s="65"/>
      <c r="AK54" s="65"/>
      <c r="AL54" s="65"/>
      <c r="AM54" s="11" t="s">
        <v>636</v>
      </c>
      <c r="AN54" s="65"/>
    </row>
    <row r="55" spans="2:40" s="125" customFormat="1">
      <c r="B55" s="35"/>
      <c r="C55" s="9" t="s">
        <v>650</v>
      </c>
      <c r="D55" s="11" t="s">
        <v>638</v>
      </c>
      <c r="E55" s="63"/>
      <c r="F55" s="63"/>
      <c r="G55" s="63"/>
      <c r="H55" s="63"/>
      <c r="I55" s="63"/>
      <c r="J55" s="63"/>
      <c r="K55" s="63"/>
      <c r="L55" s="63"/>
      <c r="M55" s="63"/>
      <c r="N55" s="63"/>
      <c r="O55" s="63"/>
      <c r="P55" s="63"/>
      <c r="Q55" s="63"/>
      <c r="R55" s="63"/>
      <c r="S55" s="63"/>
      <c r="T55" s="63"/>
      <c r="U55" s="63"/>
      <c r="V55" s="63"/>
      <c r="W55" s="63"/>
      <c r="X55" s="63"/>
      <c r="Y55" s="196">
        <v>0</v>
      </c>
      <c r="Z55" s="196">
        <v>0</v>
      </c>
      <c r="AA55" s="196">
        <v>0</v>
      </c>
      <c r="AB55" s="196">
        <v>0</v>
      </c>
      <c r="AC55" s="199">
        <f t="shared" si="0"/>
        <v>0</v>
      </c>
      <c r="AD55" s="199">
        <v>0</v>
      </c>
      <c r="AE55" s="199"/>
      <c r="AF55" s="199">
        <v>1</v>
      </c>
      <c r="AG55" s="199">
        <v>2</v>
      </c>
      <c r="AH55" s="199">
        <v>0</v>
      </c>
      <c r="AI55" s="65"/>
      <c r="AJ55" s="65"/>
      <c r="AK55" s="65"/>
      <c r="AL55" s="65"/>
      <c r="AM55" s="11" t="s">
        <v>638</v>
      </c>
      <c r="AN55" s="65"/>
    </row>
  </sheetData>
  <autoFilter ref="A7:AN55" xr:uid="{5FED144B-5DF5-4377-A222-6336634C6415}"/>
  <dataValidations count="1">
    <dataValidation type="custom" operator="greaterThanOrEqual" allowBlank="1" showInputMessage="1" showErrorMessage="1" error="This cell only accepts a number of &quot;NA&quot;_x000a_" sqref="E8:AC55 AJ8:AL55 AD8:AG15 AI8:AI15 AH10:AH17 AD26:AI55 AD24:AD25 AF24:AI25" xr:uid="{A7D05AF5-C11E-44D6-8B8B-DCF65204CE95}">
      <formula1>OR(AND(ISNUMBER(E8), E8&gt;=0), E8 ="NA")</formula1>
    </dataValidation>
  </dataValidations>
  <pageMargins left="0.7" right="0.7" top="0.75" bottom="0.75" header="0.3" footer="0.3"/>
  <pageSetup paperSize="5" scale="44" fitToHeight="0" orientation="landscape" r:id="rId1"/>
  <headerFooter>
    <oddFooter>&amp;LSDGE 2021 WMP - &amp;A&amp;C&amp;P&amp;R&amp;D</oddFoot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codeName="Sheet11">
    <tabColor rgb="FFFFC000"/>
    <pageSetUpPr fitToPage="1"/>
  </sheetPr>
  <dimension ref="A1:R31"/>
  <sheetViews>
    <sheetView topLeftCell="A5" zoomScale="70" zoomScaleNormal="100" zoomScaleSheetLayoutView="140" zoomScalePageLayoutView="70" workbookViewId="0">
      <selection activeCell="F8" sqref="F8"/>
    </sheetView>
  </sheetViews>
  <sheetFormatPr defaultColWidth="9.28515625" defaultRowHeight="15"/>
  <cols>
    <col min="1" max="1" width="5.5703125" style="7" customWidth="1"/>
    <col min="2" max="2" width="50.5703125" style="1" customWidth="1"/>
    <col min="3" max="3" width="10.7109375" style="7" bestFit="1" customWidth="1"/>
    <col min="4" max="4" width="75.5703125" style="7" customWidth="1"/>
    <col min="5" max="5" width="10.85546875" style="7" bestFit="1" customWidth="1"/>
    <col min="6" max="6" width="12.42578125" style="7" bestFit="1" customWidth="1"/>
    <col min="7" max="8" width="11.42578125" style="7" bestFit="1" customWidth="1"/>
    <col min="9" max="9" width="10.85546875" style="7" bestFit="1" customWidth="1"/>
    <col min="10" max="10" width="12.42578125" style="7" bestFit="1" customWidth="1"/>
    <col min="11" max="12" width="11.42578125" style="7" bestFit="1" customWidth="1"/>
    <col min="13" max="13" width="10.85546875" style="7" bestFit="1" customWidth="1"/>
    <col min="14" max="14" width="12.42578125" style="7" bestFit="1" customWidth="1"/>
    <col min="15" max="16" width="11.42578125" style="7" bestFit="1" customWidth="1"/>
    <col min="17" max="17" width="54" style="1" customWidth="1"/>
    <col min="18" max="18" width="48.5703125" style="7" customWidth="1"/>
    <col min="19" max="16384" width="9.28515625" style="7"/>
  </cols>
  <sheetData>
    <row r="1" spans="1:18" ht="15.75" thickBot="1"/>
    <row r="2" spans="1:18">
      <c r="B2" s="13" t="s">
        <v>48</v>
      </c>
      <c r="C2" s="16" t="str">
        <f>IF('Quarterly Submission Guide'!$D$20 = "", "",'Quarterly Submission Guide'!$D$20)</f>
        <v>SDG&amp;E</v>
      </c>
      <c r="D2" s="7" t="s">
        <v>55</v>
      </c>
    </row>
    <row r="3" spans="1:18">
      <c r="B3" s="14" t="s">
        <v>56</v>
      </c>
      <c r="C3" s="41">
        <v>9</v>
      </c>
      <c r="D3" s="213" t="s">
        <v>651</v>
      </c>
    </row>
    <row r="4" spans="1:18" ht="15.75" thickBot="1">
      <c r="B4" s="15" t="s">
        <v>54</v>
      </c>
      <c r="C4" s="27">
        <v>44232</v>
      </c>
      <c r="D4" s="7" t="s">
        <v>652</v>
      </c>
    </row>
    <row r="5" spans="1:18">
      <c r="D5" s="60"/>
      <c r="E5" s="39" t="s">
        <v>653</v>
      </c>
      <c r="F5" s="39"/>
      <c r="G5" s="39"/>
      <c r="H5" s="39"/>
      <c r="I5" s="40" t="s">
        <v>329</v>
      </c>
      <c r="J5" s="40"/>
      <c r="K5" s="40"/>
      <c r="L5" s="40"/>
      <c r="M5" s="40"/>
      <c r="N5" s="40"/>
      <c r="O5" s="40"/>
      <c r="P5" s="40"/>
    </row>
    <row r="6" spans="1:18" ht="18" customHeight="1">
      <c r="B6" s="2" t="s">
        <v>654</v>
      </c>
      <c r="C6" s="213"/>
      <c r="D6" s="213"/>
      <c r="E6" s="213" t="s">
        <v>585</v>
      </c>
      <c r="F6" s="213" t="s">
        <v>586</v>
      </c>
      <c r="G6" s="213" t="s">
        <v>587</v>
      </c>
      <c r="H6" s="213" t="s">
        <v>588</v>
      </c>
      <c r="I6" s="213" t="s">
        <v>585</v>
      </c>
      <c r="J6" s="213" t="s">
        <v>586</v>
      </c>
      <c r="K6" s="213" t="s">
        <v>587</v>
      </c>
      <c r="L6" s="213" t="s">
        <v>588</v>
      </c>
      <c r="M6" s="213" t="s">
        <v>585</v>
      </c>
      <c r="N6" s="213" t="s">
        <v>586</v>
      </c>
      <c r="O6" s="213" t="s">
        <v>587</v>
      </c>
      <c r="P6" s="213" t="s">
        <v>588</v>
      </c>
      <c r="Q6" s="6"/>
      <c r="R6" s="213"/>
    </row>
    <row r="7" spans="1:18">
      <c r="B7" s="4" t="s">
        <v>60</v>
      </c>
      <c r="C7" s="5" t="s">
        <v>61</v>
      </c>
      <c r="D7" s="5" t="s">
        <v>157</v>
      </c>
      <c r="E7" s="5">
        <v>2020</v>
      </c>
      <c r="F7" s="5">
        <v>2020</v>
      </c>
      <c r="G7" s="5">
        <v>2020</v>
      </c>
      <c r="H7" s="5">
        <v>2020</v>
      </c>
      <c r="I7" s="5">
        <v>2021</v>
      </c>
      <c r="J7" s="5">
        <v>2021</v>
      </c>
      <c r="K7" s="5">
        <v>2021</v>
      </c>
      <c r="L7" s="5">
        <v>2021</v>
      </c>
      <c r="M7" s="5">
        <v>2022</v>
      </c>
      <c r="N7" s="5">
        <v>2022</v>
      </c>
      <c r="O7" s="5">
        <v>2022</v>
      </c>
      <c r="P7" s="5">
        <v>2022</v>
      </c>
      <c r="Q7" s="4" t="s">
        <v>63</v>
      </c>
      <c r="R7" s="5" t="s">
        <v>64</v>
      </c>
    </row>
    <row r="8" spans="1:18" ht="30" customHeight="1">
      <c r="A8" s="7" t="s">
        <v>336</v>
      </c>
      <c r="B8" s="34" t="s">
        <v>655</v>
      </c>
      <c r="C8" s="8" t="s">
        <v>66</v>
      </c>
      <c r="D8" s="11" t="s">
        <v>623</v>
      </c>
      <c r="E8" s="61"/>
      <c r="F8" s="97"/>
      <c r="G8" s="61"/>
      <c r="H8" s="61"/>
      <c r="I8" s="61"/>
      <c r="J8" s="97"/>
      <c r="K8" s="61"/>
      <c r="L8" s="61"/>
      <c r="M8" s="61"/>
      <c r="N8" s="97"/>
      <c r="O8" s="61"/>
      <c r="P8" s="61"/>
      <c r="Q8" s="11" t="s">
        <v>611</v>
      </c>
      <c r="R8" s="11"/>
    </row>
    <row r="9" spans="1:18">
      <c r="B9" s="38"/>
      <c r="C9" s="9" t="s">
        <v>69</v>
      </c>
      <c r="D9" s="11" t="s">
        <v>626</v>
      </c>
      <c r="E9" s="62"/>
      <c r="F9" s="98"/>
      <c r="G9" s="62"/>
      <c r="H9" s="62"/>
      <c r="I9" s="62"/>
      <c r="J9" s="98"/>
      <c r="K9" s="62"/>
      <c r="L9" s="62"/>
      <c r="M9" s="62"/>
      <c r="N9" s="98"/>
      <c r="O9" s="62"/>
      <c r="P9" s="62"/>
      <c r="Q9" s="11" t="s">
        <v>611</v>
      </c>
      <c r="R9" s="11"/>
    </row>
    <row r="10" spans="1:18">
      <c r="B10" s="35"/>
      <c r="C10" s="9" t="s">
        <v>71</v>
      </c>
      <c r="D10" s="11" t="s">
        <v>625</v>
      </c>
      <c r="E10" s="63"/>
      <c r="F10" s="99"/>
      <c r="G10" s="63"/>
      <c r="H10" s="63"/>
      <c r="I10" s="63"/>
      <c r="J10" s="99"/>
      <c r="K10" s="63"/>
      <c r="L10" s="63"/>
      <c r="M10" s="63"/>
      <c r="N10" s="99"/>
      <c r="O10" s="63"/>
      <c r="P10" s="63"/>
      <c r="Q10" s="11" t="s">
        <v>613</v>
      </c>
      <c r="R10" s="11"/>
    </row>
    <row r="11" spans="1:18">
      <c r="B11" s="35"/>
      <c r="C11" s="9" t="s">
        <v>73</v>
      </c>
      <c r="D11" s="11" t="s">
        <v>628</v>
      </c>
      <c r="E11" s="63"/>
      <c r="F11" s="99"/>
      <c r="G11" s="63"/>
      <c r="H11" s="63"/>
      <c r="I11" s="63"/>
      <c r="J11" s="99"/>
      <c r="K11" s="63"/>
      <c r="L11" s="63"/>
      <c r="M11" s="63"/>
      <c r="N11" s="99"/>
      <c r="O11" s="63"/>
      <c r="P11" s="63"/>
      <c r="Q11" s="11" t="s">
        <v>613</v>
      </c>
      <c r="R11" s="11"/>
    </row>
    <row r="12" spans="1:18">
      <c r="B12" s="35"/>
      <c r="C12" s="9" t="s">
        <v>76</v>
      </c>
      <c r="D12" s="11" t="s">
        <v>630</v>
      </c>
      <c r="E12" s="63"/>
      <c r="F12" s="99"/>
      <c r="G12" s="63"/>
      <c r="H12" s="63"/>
      <c r="I12" s="63"/>
      <c r="J12" s="99"/>
      <c r="K12" s="63"/>
      <c r="L12" s="63"/>
      <c r="M12" s="63"/>
      <c r="N12" s="99"/>
      <c r="O12" s="63"/>
      <c r="P12" s="63"/>
      <c r="Q12" s="11" t="s">
        <v>631</v>
      </c>
      <c r="R12" s="11"/>
    </row>
    <row r="13" spans="1:18">
      <c r="B13" s="35"/>
      <c r="C13" s="9" t="s">
        <v>78</v>
      </c>
      <c r="D13" s="37" t="s">
        <v>633</v>
      </c>
      <c r="E13" s="63"/>
      <c r="F13" s="99"/>
      <c r="G13" s="63"/>
      <c r="H13" s="63"/>
      <c r="I13" s="63"/>
      <c r="J13" s="99"/>
      <c r="K13" s="63"/>
      <c r="L13" s="63"/>
      <c r="M13" s="63"/>
      <c r="N13" s="99"/>
      <c r="O13" s="63"/>
      <c r="P13" s="63"/>
      <c r="Q13" s="11" t="s">
        <v>633</v>
      </c>
      <c r="R13" s="11"/>
    </row>
    <row r="14" spans="1:18">
      <c r="B14" s="35"/>
      <c r="C14" s="9" t="s">
        <v>80</v>
      </c>
      <c r="D14" s="37" t="s">
        <v>635</v>
      </c>
      <c r="E14" s="63"/>
      <c r="F14" s="99"/>
      <c r="G14" s="63"/>
      <c r="H14" s="63"/>
      <c r="I14" s="63"/>
      <c r="J14" s="99"/>
      <c r="K14" s="63"/>
      <c r="L14" s="63"/>
      <c r="M14" s="63"/>
      <c r="N14" s="99"/>
      <c r="O14" s="63"/>
      <c r="P14" s="63"/>
      <c r="Q14" s="11" t="s">
        <v>636</v>
      </c>
      <c r="R14" s="11"/>
    </row>
    <row r="15" spans="1:18">
      <c r="B15" s="35"/>
      <c r="C15" s="9" t="s">
        <v>82</v>
      </c>
      <c r="D15" s="37" t="s">
        <v>638</v>
      </c>
      <c r="E15" s="63"/>
      <c r="F15" s="99"/>
      <c r="G15" s="63"/>
      <c r="H15" s="63"/>
      <c r="I15" s="63"/>
      <c r="J15" s="99"/>
      <c r="K15" s="63"/>
      <c r="L15" s="63"/>
      <c r="M15" s="63"/>
      <c r="N15" s="99"/>
      <c r="O15" s="63"/>
      <c r="P15" s="63"/>
      <c r="Q15" s="11" t="s">
        <v>638</v>
      </c>
      <c r="R15" s="11"/>
    </row>
    <row r="16" spans="1:18" ht="30">
      <c r="A16" s="7" t="s">
        <v>336</v>
      </c>
      <c r="B16" s="35" t="s">
        <v>656</v>
      </c>
      <c r="C16" s="9" t="s">
        <v>167</v>
      </c>
      <c r="D16" s="11" t="s">
        <v>623</v>
      </c>
      <c r="E16" s="63"/>
      <c r="F16" s="99"/>
      <c r="G16" s="63"/>
      <c r="H16" s="63"/>
      <c r="I16" s="63"/>
      <c r="J16" s="99"/>
      <c r="K16" s="63"/>
      <c r="L16" s="63"/>
      <c r="M16" s="63"/>
      <c r="N16" s="99"/>
      <c r="O16" s="63"/>
      <c r="P16" s="63"/>
      <c r="Q16" s="11" t="s">
        <v>611</v>
      </c>
      <c r="R16" s="11"/>
    </row>
    <row r="17" spans="1:18">
      <c r="B17" s="35"/>
      <c r="C17" s="9" t="s">
        <v>169</v>
      </c>
      <c r="D17" s="11" t="s">
        <v>626</v>
      </c>
      <c r="E17" s="63"/>
      <c r="F17" s="99"/>
      <c r="G17" s="63"/>
      <c r="H17" s="63"/>
      <c r="I17" s="63"/>
      <c r="J17" s="99"/>
      <c r="K17" s="63"/>
      <c r="L17" s="63"/>
      <c r="M17" s="63"/>
      <c r="N17" s="99"/>
      <c r="O17" s="63"/>
      <c r="P17" s="63"/>
      <c r="Q17" s="11" t="s">
        <v>611</v>
      </c>
      <c r="R17" s="11"/>
    </row>
    <row r="18" spans="1:18">
      <c r="B18" s="35"/>
      <c r="C18" s="9" t="s">
        <v>171</v>
      </c>
      <c r="D18" s="11" t="s">
        <v>625</v>
      </c>
      <c r="E18" s="63"/>
      <c r="F18" s="99"/>
      <c r="G18" s="63"/>
      <c r="H18" s="63"/>
      <c r="I18" s="63"/>
      <c r="J18" s="99"/>
      <c r="K18" s="63"/>
      <c r="L18" s="63"/>
      <c r="M18" s="63"/>
      <c r="N18" s="99"/>
      <c r="O18" s="63"/>
      <c r="P18" s="63"/>
      <c r="Q18" s="11" t="s">
        <v>613</v>
      </c>
      <c r="R18" s="11"/>
    </row>
    <row r="19" spans="1:18">
      <c r="B19" s="35"/>
      <c r="C19" s="9" t="s">
        <v>173</v>
      </c>
      <c r="D19" s="11" t="s">
        <v>628</v>
      </c>
      <c r="E19" s="63"/>
      <c r="F19" s="99"/>
      <c r="G19" s="63"/>
      <c r="H19" s="63"/>
      <c r="I19" s="63"/>
      <c r="J19" s="99"/>
      <c r="K19" s="63"/>
      <c r="L19" s="63"/>
      <c r="M19" s="63"/>
      <c r="N19" s="99"/>
      <c r="O19" s="63"/>
      <c r="P19" s="63"/>
      <c r="Q19" s="11" t="s">
        <v>613</v>
      </c>
      <c r="R19" s="11"/>
    </row>
    <row r="20" spans="1:18">
      <c r="B20" s="35"/>
      <c r="C20" s="9" t="s">
        <v>248</v>
      </c>
      <c r="D20" s="11" t="s">
        <v>630</v>
      </c>
      <c r="E20" s="63"/>
      <c r="F20" s="99"/>
      <c r="G20" s="63"/>
      <c r="H20" s="63"/>
      <c r="I20" s="63"/>
      <c r="J20" s="99"/>
      <c r="K20" s="63"/>
      <c r="L20" s="63"/>
      <c r="M20" s="63"/>
      <c r="N20" s="99"/>
      <c r="O20" s="63"/>
      <c r="P20" s="63"/>
      <c r="Q20" s="11" t="s">
        <v>631</v>
      </c>
      <c r="R20" s="11"/>
    </row>
    <row r="21" spans="1:18">
      <c r="B21" s="35"/>
      <c r="C21" s="9" t="s">
        <v>250</v>
      </c>
      <c r="D21" s="11" t="s">
        <v>633</v>
      </c>
      <c r="E21" s="63"/>
      <c r="F21" s="99"/>
      <c r="G21" s="63"/>
      <c r="H21" s="63"/>
      <c r="I21" s="63"/>
      <c r="J21" s="99"/>
      <c r="K21" s="63"/>
      <c r="L21" s="63"/>
      <c r="M21" s="63"/>
      <c r="N21" s="99"/>
      <c r="O21" s="63"/>
      <c r="P21" s="63"/>
      <c r="Q21" s="11" t="s">
        <v>633</v>
      </c>
      <c r="R21" s="11"/>
    </row>
    <row r="22" spans="1:18">
      <c r="B22" s="35"/>
      <c r="C22" s="9" t="s">
        <v>252</v>
      </c>
      <c r="D22" s="11" t="s">
        <v>635</v>
      </c>
      <c r="E22" s="63"/>
      <c r="F22" s="99"/>
      <c r="G22" s="63"/>
      <c r="H22" s="63"/>
      <c r="I22" s="63"/>
      <c r="J22" s="99"/>
      <c r="K22" s="63"/>
      <c r="L22" s="63"/>
      <c r="M22" s="63"/>
      <c r="N22" s="99"/>
      <c r="O22" s="63"/>
      <c r="P22" s="63"/>
      <c r="Q22" s="11" t="s">
        <v>636</v>
      </c>
      <c r="R22" s="11"/>
    </row>
    <row r="23" spans="1:18">
      <c r="B23" s="35"/>
      <c r="C23" s="9" t="s">
        <v>254</v>
      </c>
      <c r="D23" s="11" t="s">
        <v>638</v>
      </c>
      <c r="E23" s="63"/>
      <c r="F23" s="99"/>
      <c r="G23" s="63"/>
      <c r="H23" s="63"/>
      <c r="I23" s="63"/>
      <c r="J23" s="99"/>
      <c r="K23" s="63"/>
      <c r="L23" s="63"/>
      <c r="M23" s="63"/>
      <c r="N23" s="99"/>
      <c r="O23" s="63"/>
      <c r="P23" s="63"/>
      <c r="Q23" s="11" t="s">
        <v>638</v>
      </c>
      <c r="R23" s="11"/>
    </row>
    <row r="24" spans="1:18" ht="30">
      <c r="A24" s="7" t="s">
        <v>336</v>
      </c>
      <c r="B24" s="35" t="s">
        <v>657</v>
      </c>
      <c r="C24" s="9" t="s">
        <v>146</v>
      </c>
      <c r="D24" s="11" t="s">
        <v>623</v>
      </c>
      <c r="E24" s="63"/>
      <c r="F24" s="99"/>
      <c r="G24" s="63"/>
      <c r="H24" s="63"/>
      <c r="I24" s="63"/>
      <c r="J24" s="99"/>
      <c r="K24" s="63"/>
      <c r="L24" s="63"/>
      <c r="M24" s="63"/>
      <c r="N24" s="99"/>
      <c r="O24" s="63"/>
      <c r="P24" s="63"/>
      <c r="Q24" s="11" t="s">
        <v>611</v>
      </c>
      <c r="R24" s="11"/>
    </row>
    <row r="25" spans="1:18">
      <c r="B25" s="35"/>
      <c r="C25" s="9" t="s">
        <v>150</v>
      </c>
      <c r="D25" s="11" t="s">
        <v>626</v>
      </c>
      <c r="E25" s="63"/>
      <c r="F25" s="99"/>
      <c r="G25" s="63"/>
      <c r="H25" s="63"/>
      <c r="I25" s="63"/>
      <c r="J25" s="99"/>
      <c r="K25" s="63"/>
      <c r="L25" s="63"/>
      <c r="M25" s="63"/>
      <c r="N25" s="99"/>
      <c r="O25" s="63"/>
      <c r="P25" s="63"/>
      <c r="Q25" s="11" t="s">
        <v>611</v>
      </c>
      <c r="R25" s="11"/>
    </row>
    <row r="26" spans="1:18">
      <c r="B26" s="35"/>
      <c r="C26" s="9" t="s">
        <v>153</v>
      </c>
      <c r="D26" s="11" t="s">
        <v>625</v>
      </c>
      <c r="E26" s="63"/>
      <c r="F26" s="99"/>
      <c r="G26" s="63"/>
      <c r="H26" s="63"/>
      <c r="I26" s="63"/>
      <c r="J26" s="99"/>
      <c r="K26" s="63"/>
      <c r="L26" s="63"/>
      <c r="M26" s="63"/>
      <c r="N26" s="99"/>
      <c r="O26" s="63"/>
      <c r="P26" s="63"/>
      <c r="Q26" s="11" t="s">
        <v>613</v>
      </c>
      <c r="R26" s="11"/>
    </row>
    <row r="27" spans="1:18">
      <c r="B27" s="35"/>
      <c r="C27" s="9" t="s">
        <v>262</v>
      </c>
      <c r="D27" s="11" t="s">
        <v>628</v>
      </c>
      <c r="E27" s="63"/>
      <c r="F27" s="99"/>
      <c r="G27" s="63"/>
      <c r="H27" s="63"/>
      <c r="I27" s="63"/>
      <c r="J27" s="99"/>
      <c r="K27" s="63"/>
      <c r="L27" s="63"/>
      <c r="M27" s="63"/>
      <c r="N27" s="99"/>
      <c r="O27" s="63"/>
      <c r="P27" s="63"/>
      <c r="Q27" s="11" t="s">
        <v>613</v>
      </c>
      <c r="R27" s="11"/>
    </row>
    <row r="28" spans="1:18">
      <c r="B28" s="35"/>
      <c r="C28" s="9" t="s">
        <v>264</v>
      </c>
      <c r="D28" s="11" t="s">
        <v>630</v>
      </c>
      <c r="E28" s="63"/>
      <c r="F28" s="99"/>
      <c r="G28" s="63"/>
      <c r="H28" s="63"/>
      <c r="I28" s="63"/>
      <c r="J28" s="99"/>
      <c r="K28" s="63"/>
      <c r="L28" s="63"/>
      <c r="M28" s="63"/>
      <c r="N28" s="99"/>
      <c r="O28" s="63"/>
      <c r="P28" s="63"/>
      <c r="Q28" s="11" t="s">
        <v>631</v>
      </c>
      <c r="R28" s="11"/>
    </row>
    <row r="29" spans="1:18">
      <c r="B29" s="35"/>
      <c r="C29" s="9" t="s">
        <v>266</v>
      </c>
      <c r="D29" s="11" t="s">
        <v>633</v>
      </c>
      <c r="E29" s="63"/>
      <c r="F29" s="99"/>
      <c r="G29" s="63"/>
      <c r="H29" s="63"/>
      <c r="I29" s="63"/>
      <c r="J29" s="99"/>
      <c r="K29" s="63"/>
      <c r="L29" s="63"/>
      <c r="M29" s="63"/>
      <c r="N29" s="99"/>
      <c r="O29" s="63"/>
      <c r="P29" s="63"/>
      <c r="Q29" s="11" t="s">
        <v>633</v>
      </c>
      <c r="R29" s="11"/>
    </row>
    <row r="30" spans="1:18">
      <c r="B30" s="35"/>
      <c r="C30" s="9" t="s">
        <v>268</v>
      </c>
      <c r="D30" s="11" t="s">
        <v>635</v>
      </c>
      <c r="E30" s="63"/>
      <c r="F30" s="99"/>
      <c r="G30" s="63"/>
      <c r="H30" s="63"/>
      <c r="I30" s="63"/>
      <c r="J30" s="99"/>
      <c r="K30" s="63"/>
      <c r="L30" s="63"/>
      <c r="M30" s="63"/>
      <c r="N30" s="99"/>
      <c r="O30" s="63"/>
      <c r="P30" s="63"/>
      <c r="Q30" s="11" t="s">
        <v>636</v>
      </c>
      <c r="R30" s="11"/>
    </row>
    <row r="31" spans="1:18">
      <c r="B31" s="35"/>
      <c r="C31" s="9" t="s">
        <v>270</v>
      </c>
      <c r="D31" s="11" t="s">
        <v>638</v>
      </c>
      <c r="E31" s="63"/>
      <c r="F31" s="99"/>
      <c r="G31" s="63"/>
      <c r="H31" s="63"/>
      <c r="I31" s="63"/>
      <c r="J31" s="99"/>
      <c r="K31" s="63"/>
      <c r="L31" s="63"/>
      <c r="M31" s="63"/>
      <c r="N31" s="99"/>
      <c r="O31" s="63"/>
      <c r="P31" s="63"/>
      <c r="Q31" s="11" t="s">
        <v>638</v>
      </c>
      <c r="R31" s="11"/>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41" fitToHeight="0" orientation="landscape" r:id="rId1"/>
  <headerFooter>
    <oddFooter>&amp;LSDGE 2021 WMP - &amp;A&amp;C&amp;P&amp;R&amp;D</oddFoot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codeName="Sheet12">
    <tabColor rgb="FFFFC000"/>
    <pageSetUpPr fitToPage="1"/>
  </sheetPr>
  <dimension ref="A1:R31"/>
  <sheetViews>
    <sheetView zoomScale="70" zoomScaleNormal="100" zoomScalePageLayoutView="70" workbookViewId="0">
      <selection activeCell="D23" sqref="D23"/>
    </sheetView>
  </sheetViews>
  <sheetFormatPr defaultColWidth="9.28515625" defaultRowHeight="15"/>
  <cols>
    <col min="1" max="1" width="5.5703125" style="7" customWidth="1"/>
    <col min="2" max="2" width="40.5703125" style="1" customWidth="1"/>
    <col min="3" max="3" width="9.28515625" style="7" customWidth="1"/>
    <col min="4" max="4" width="95.28515625" style="7" customWidth="1"/>
    <col min="5" max="5" width="10.85546875" style="7" bestFit="1" customWidth="1"/>
    <col min="6" max="6" width="12.42578125" style="7" bestFit="1" customWidth="1"/>
    <col min="7" max="8" width="11.42578125" style="7" bestFit="1" customWidth="1"/>
    <col min="9" max="9" width="10.85546875" style="7" bestFit="1" customWidth="1"/>
    <col min="10" max="10" width="12.42578125" style="7" bestFit="1" customWidth="1"/>
    <col min="11" max="12" width="11.42578125" style="7" bestFit="1" customWidth="1"/>
    <col min="13" max="13" width="10.85546875" style="7" bestFit="1" customWidth="1"/>
    <col min="14" max="14" width="12.42578125" style="7" bestFit="1" customWidth="1"/>
    <col min="15" max="16" width="11.42578125" style="7" bestFit="1" customWidth="1"/>
    <col min="17" max="17" width="45.28515625" style="1" customWidth="1"/>
    <col min="18" max="18" width="34.5703125" style="7" customWidth="1"/>
    <col min="19" max="16384" width="9.28515625" style="7"/>
  </cols>
  <sheetData>
    <row r="1" spans="1:18" ht="15.75" thickBot="1">
      <c r="B1" s="7"/>
    </row>
    <row r="2" spans="1:18">
      <c r="B2" s="13" t="s">
        <v>48</v>
      </c>
      <c r="C2" s="16" t="str">
        <f>IF('Quarterly Submission Guide'!$D$20 = "", "",'Quarterly Submission Guide'!$D$20)</f>
        <v>SDG&amp;E</v>
      </c>
      <c r="D2" s="7" t="s">
        <v>55</v>
      </c>
    </row>
    <row r="3" spans="1:18">
      <c r="B3" s="14" t="s">
        <v>56</v>
      </c>
      <c r="C3" s="41">
        <v>10</v>
      </c>
      <c r="D3" s="213" t="s">
        <v>57</v>
      </c>
    </row>
    <row r="4" spans="1:18" ht="15.75" thickBot="1">
      <c r="B4" s="15" t="s">
        <v>54</v>
      </c>
      <c r="C4" s="27">
        <v>44232</v>
      </c>
      <c r="D4" s="1" t="s">
        <v>658</v>
      </c>
    </row>
    <row r="5" spans="1:18">
      <c r="D5" t="s">
        <v>659</v>
      </c>
      <c r="E5" s="39" t="s">
        <v>653</v>
      </c>
      <c r="F5" s="39"/>
      <c r="G5" s="39"/>
      <c r="H5" s="39"/>
      <c r="I5" s="40" t="s">
        <v>329</v>
      </c>
      <c r="J5" s="40"/>
      <c r="K5" s="40"/>
      <c r="L5" s="40"/>
      <c r="M5" s="40"/>
      <c r="N5" s="40"/>
      <c r="O5" s="40"/>
      <c r="P5" s="40"/>
    </row>
    <row r="6" spans="1:18" ht="18" customHeight="1">
      <c r="B6" s="2" t="s">
        <v>660</v>
      </c>
      <c r="C6" s="213"/>
      <c r="D6" s="213"/>
      <c r="E6" s="213" t="s">
        <v>585</v>
      </c>
      <c r="F6" s="213" t="s">
        <v>586</v>
      </c>
      <c r="G6" s="213" t="s">
        <v>587</v>
      </c>
      <c r="H6" s="213" t="s">
        <v>588</v>
      </c>
      <c r="I6" s="213" t="s">
        <v>585</v>
      </c>
      <c r="J6" s="213" t="s">
        <v>586</v>
      </c>
      <c r="K6" s="213" t="s">
        <v>587</v>
      </c>
      <c r="L6" s="213" t="s">
        <v>588</v>
      </c>
      <c r="M6" s="213" t="s">
        <v>585</v>
      </c>
      <c r="N6" s="213" t="s">
        <v>586</v>
      </c>
      <c r="O6" s="213" t="s">
        <v>587</v>
      </c>
      <c r="P6" s="213" t="s">
        <v>588</v>
      </c>
      <c r="Q6" s="6"/>
      <c r="R6" s="213"/>
    </row>
    <row r="7" spans="1:18">
      <c r="B7" s="4" t="s">
        <v>60</v>
      </c>
      <c r="C7" s="5" t="s">
        <v>61</v>
      </c>
      <c r="D7" s="5" t="s">
        <v>157</v>
      </c>
      <c r="E7" s="5">
        <v>2020</v>
      </c>
      <c r="F7" s="5">
        <v>2020</v>
      </c>
      <c r="G7" s="5">
        <v>2020</v>
      </c>
      <c r="H7" s="5">
        <v>2020</v>
      </c>
      <c r="I7" s="5">
        <v>2021</v>
      </c>
      <c r="J7" s="5">
        <v>2021</v>
      </c>
      <c r="K7" s="5">
        <v>2021</v>
      </c>
      <c r="L7" s="5">
        <v>2021</v>
      </c>
      <c r="M7" s="5">
        <v>2022</v>
      </c>
      <c r="N7" s="5">
        <v>2022</v>
      </c>
      <c r="O7" s="5">
        <v>2022</v>
      </c>
      <c r="P7" s="5">
        <v>2022</v>
      </c>
      <c r="Q7" s="4" t="s">
        <v>63</v>
      </c>
      <c r="R7" s="5" t="s">
        <v>64</v>
      </c>
    </row>
    <row r="8" spans="1:18" ht="30">
      <c r="A8" s="7" t="s">
        <v>336</v>
      </c>
      <c r="B8" s="34" t="s">
        <v>661</v>
      </c>
      <c r="C8" s="8" t="s">
        <v>66</v>
      </c>
      <c r="D8" s="11" t="s">
        <v>662</v>
      </c>
      <c r="E8" s="61">
        <v>0.2</v>
      </c>
      <c r="F8" s="97"/>
      <c r="G8" s="61">
        <v>9.6</v>
      </c>
      <c r="H8" s="61">
        <v>0</v>
      </c>
      <c r="I8" s="61">
        <v>0</v>
      </c>
      <c r="J8" s="97"/>
      <c r="K8" s="61">
        <v>0</v>
      </c>
      <c r="L8" s="61">
        <v>0</v>
      </c>
      <c r="M8" s="61">
        <v>0.2</v>
      </c>
      <c r="N8" s="97"/>
      <c r="O8" s="61">
        <v>0.3</v>
      </c>
      <c r="P8" s="61">
        <v>0</v>
      </c>
      <c r="Q8" s="11" t="s">
        <v>611</v>
      </c>
      <c r="R8" s="11"/>
    </row>
    <row r="9" spans="1:18">
      <c r="B9" s="38"/>
      <c r="C9" s="9" t="s">
        <v>69</v>
      </c>
      <c r="D9" s="11" t="s">
        <v>663</v>
      </c>
      <c r="E9" s="62">
        <v>1.9</v>
      </c>
      <c r="F9" s="98"/>
      <c r="G9" s="62">
        <v>0.3</v>
      </c>
      <c r="H9" s="62">
        <v>0</v>
      </c>
      <c r="I9" s="62">
        <v>0</v>
      </c>
      <c r="J9" s="98"/>
      <c r="K9" s="63">
        <v>0</v>
      </c>
      <c r="L9" s="63">
        <v>0</v>
      </c>
      <c r="M9" s="63">
        <v>0</v>
      </c>
      <c r="N9" s="98"/>
      <c r="O9" s="63">
        <v>0</v>
      </c>
      <c r="P9" s="63">
        <v>0</v>
      </c>
      <c r="Q9" s="11" t="s">
        <v>611</v>
      </c>
      <c r="R9" s="11"/>
    </row>
    <row r="10" spans="1:18">
      <c r="B10" s="38"/>
      <c r="C10" s="9" t="s">
        <v>71</v>
      </c>
      <c r="D10" s="11" t="s">
        <v>664</v>
      </c>
      <c r="E10" s="63">
        <v>0</v>
      </c>
      <c r="F10" s="99"/>
      <c r="G10" s="63">
        <v>0</v>
      </c>
      <c r="H10" s="63">
        <v>0</v>
      </c>
      <c r="I10" s="63">
        <v>0</v>
      </c>
      <c r="J10" s="99"/>
      <c r="K10" s="63">
        <v>0</v>
      </c>
      <c r="L10" s="63">
        <v>0</v>
      </c>
      <c r="M10" s="63">
        <v>0</v>
      </c>
      <c r="N10" s="99"/>
      <c r="O10" s="63">
        <v>0</v>
      </c>
      <c r="P10" s="63">
        <v>0</v>
      </c>
      <c r="Q10" s="11" t="s">
        <v>613</v>
      </c>
      <c r="R10" s="11"/>
    </row>
    <row r="11" spans="1:18">
      <c r="B11" s="38"/>
      <c r="C11" s="9" t="s">
        <v>73</v>
      </c>
      <c r="D11" s="11" t="s">
        <v>665</v>
      </c>
      <c r="E11" s="63">
        <v>0.7</v>
      </c>
      <c r="F11" s="99"/>
      <c r="G11" s="63">
        <v>0</v>
      </c>
      <c r="H11" s="63">
        <v>0</v>
      </c>
      <c r="I11" s="63">
        <v>0</v>
      </c>
      <c r="J11" s="99"/>
      <c r="K11" s="63">
        <v>0</v>
      </c>
      <c r="L11" s="63">
        <v>0</v>
      </c>
      <c r="M11" s="63">
        <v>0</v>
      </c>
      <c r="N11" s="99"/>
      <c r="O11" s="63">
        <v>0</v>
      </c>
      <c r="P11" s="63">
        <v>0</v>
      </c>
      <c r="Q11" s="11" t="s">
        <v>613</v>
      </c>
      <c r="R11" s="11"/>
    </row>
    <row r="12" spans="1:18">
      <c r="B12" s="38"/>
      <c r="C12" s="9" t="s">
        <v>76</v>
      </c>
      <c r="D12" s="11" t="s">
        <v>666</v>
      </c>
      <c r="E12" s="63">
        <v>0</v>
      </c>
      <c r="F12" s="99"/>
      <c r="G12" s="63">
        <v>0</v>
      </c>
      <c r="H12" s="63">
        <v>0</v>
      </c>
      <c r="I12" s="63">
        <v>0</v>
      </c>
      <c r="J12" s="99"/>
      <c r="K12" s="63">
        <v>0</v>
      </c>
      <c r="L12" s="63">
        <v>0</v>
      </c>
      <c r="M12" s="63">
        <v>0</v>
      </c>
      <c r="N12" s="99"/>
      <c r="O12" s="63">
        <v>0</v>
      </c>
      <c r="P12" s="63">
        <v>0</v>
      </c>
      <c r="Q12" s="11" t="s">
        <v>631</v>
      </c>
      <c r="R12" s="11"/>
    </row>
    <row r="13" spans="1:18">
      <c r="B13" s="38"/>
      <c r="C13" s="9" t="s">
        <v>78</v>
      </c>
      <c r="D13" s="11" t="s">
        <v>667</v>
      </c>
      <c r="E13" s="63">
        <v>0</v>
      </c>
      <c r="F13" s="99"/>
      <c r="G13" s="63">
        <v>0</v>
      </c>
      <c r="H13" s="63">
        <v>0</v>
      </c>
      <c r="I13" s="63">
        <v>0</v>
      </c>
      <c r="J13" s="99"/>
      <c r="K13" s="63">
        <v>0</v>
      </c>
      <c r="L13" s="63">
        <v>0</v>
      </c>
      <c r="M13" s="63">
        <v>0</v>
      </c>
      <c r="N13" s="99"/>
      <c r="O13" s="63">
        <v>0</v>
      </c>
      <c r="P13" s="63">
        <v>0</v>
      </c>
      <c r="Q13" s="11" t="s">
        <v>633</v>
      </c>
      <c r="R13" s="11"/>
    </row>
    <row r="14" spans="1:18">
      <c r="B14" s="38"/>
      <c r="C14" s="9" t="s">
        <v>80</v>
      </c>
      <c r="D14" s="11" t="s">
        <v>668</v>
      </c>
      <c r="E14" s="63">
        <v>0</v>
      </c>
      <c r="F14" s="99"/>
      <c r="G14" s="63">
        <v>0</v>
      </c>
      <c r="H14" s="63">
        <v>0</v>
      </c>
      <c r="I14" s="63">
        <v>2</v>
      </c>
      <c r="J14" s="99"/>
      <c r="K14" s="63"/>
      <c r="L14" s="63"/>
      <c r="M14" s="63">
        <v>2</v>
      </c>
      <c r="N14" s="99"/>
      <c r="O14" s="63">
        <v>0</v>
      </c>
      <c r="P14" s="63">
        <v>0</v>
      </c>
      <c r="Q14" s="11" t="s">
        <v>636</v>
      </c>
      <c r="R14" s="11"/>
    </row>
    <row r="15" spans="1:18">
      <c r="B15" s="38"/>
      <c r="C15" s="9" t="s">
        <v>82</v>
      </c>
      <c r="D15" s="11" t="s">
        <v>669</v>
      </c>
      <c r="E15" s="63">
        <v>0</v>
      </c>
      <c r="F15" s="99"/>
      <c r="G15" s="63">
        <v>0</v>
      </c>
      <c r="H15" s="63">
        <v>0</v>
      </c>
      <c r="I15" s="63">
        <v>2</v>
      </c>
      <c r="J15" s="99"/>
      <c r="K15" s="63">
        <v>0</v>
      </c>
      <c r="L15" s="63">
        <v>0</v>
      </c>
      <c r="M15" s="63">
        <v>2</v>
      </c>
      <c r="N15" s="99"/>
      <c r="O15" s="63">
        <v>0</v>
      </c>
      <c r="P15" s="63">
        <v>0</v>
      </c>
      <c r="Q15" s="11" t="s">
        <v>638</v>
      </c>
      <c r="R15" s="11"/>
    </row>
    <row r="16" spans="1:18" ht="30">
      <c r="A16" s="7" t="s">
        <v>336</v>
      </c>
      <c r="B16" s="38" t="s">
        <v>670</v>
      </c>
      <c r="C16" s="9" t="s">
        <v>167</v>
      </c>
      <c r="D16" s="11" t="s">
        <v>662</v>
      </c>
      <c r="E16" s="63">
        <v>0.4</v>
      </c>
      <c r="F16" s="99"/>
      <c r="G16" s="63">
        <v>10.8</v>
      </c>
      <c r="H16" s="63">
        <v>29</v>
      </c>
      <c r="I16" s="63">
        <v>0</v>
      </c>
      <c r="J16" s="99"/>
      <c r="K16" s="63">
        <v>6.7</v>
      </c>
      <c r="L16" s="63">
        <v>0</v>
      </c>
      <c r="M16" s="63">
        <v>0</v>
      </c>
      <c r="N16" s="99"/>
      <c r="O16" s="63">
        <v>36.299999999999997</v>
      </c>
      <c r="P16" s="63">
        <v>1.8</v>
      </c>
      <c r="Q16" s="11" t="s">
        <v>611</v>
      </c>
      <c r="R16" s="11"/>
    </row>
    <row r="17" spans="1:18">
      <c r="B17" s="38"/>
      <c r="C17" s="9" t="s">
        <v>169</v>
      </c>
      <c r="D17" s="11" t="s">
        <v>663</v>
      </c>
      <c r="E17" s="63">
        <v>1.6</v>
      </c>
      <c r="F17" s="99"/>
      <c r="G17" s="63">
        <v>21.5</v>
      </c>
      <c r="H17" s="63">
        <v>50.8</v>
      </c>
      <c r="I17" s="63">
        <v>4</v>
      </c>
      <c r="J17" s="99"/>
      <c r="K17" s="63">
        <v>20.6</v>
      </c>
      <c r="L17" s="63">
        <v>62.4</v>
      </c>
      <c r="M17" s="63"/>
      <c r="N17" s="99"/>
      <c r="O17" s="63">
        <v>10.8</v>
      </c>
      <c r="P17" s="63">
        <v>54.2</v>
      </c>
      <c r="Q17" s="11" t="s">
        <v>611</v>
      </c>
      <c r="R17" s="11"/>
    </row>
    <row r="18" spans="1:18">
      <c r="B18" s="38"/>
      <c r="C18" s="9" t="s">
        <v>171</v>
      </c>
      <c r="D18" s="11" t="s">
        <v>664</v>
      </c>
      <c r="E18" s="63">
        <v>0</v>
      </c>
      <c r="F18" s="99"/>
      <c r="G18" s="63">
        <v>0</v>
      </c>
      <c r="H18" s="63">
        <v>0</v>
      </c>
      <c r="I18" s="63">
        <v>4</v>
      </c>
      <c r="J18" s="99"/>
      <c r="K18" s="63">
        <v>0</v>
      </c>
      <c r="L18" s="63">
        <v>0</v>
      </c>
      <c r="M18" s="63">
        <v>0</v>
      </c>
      <c r="N18" s="99"/>
      <c r="O18" s="63">
        <v>0</v>
      </c>
      <c r="P18" s="63">
        <v>0</v>
      </c>
      <c r="Q18" s="11" t="s">
        <v>613</v>
      </c>
      <c r="R18" s="11"/>
    </row>
    <row r="19" spans="1:18">
      <c r="B19" s="38"/>
      <c r="C19" s="9" t="s">
        <v>173</v>
      </c>
      <c r="D19" s="11" t="s">
        <v>665</v>
      </c>
      <c r="E19" s="63">
        <v>0</v>
      </c>
      <c r="F19" s="99"/>
      <c r="G19" s="63">
        <v>0</v>
      </c>
      <c r="H19" s="63">
        <v>0</v>
      </c>
      <c r="I19" s="63">
        <v>0</v>
      </c>
      <c r="J19" s="99"/>
      <c r="K19" s="63">
        <v>0</v>
      </c>
      <c r="L19" s="63">
        <v>0</v>
      </c>
      <c r="M19" s="63">
        <v>0</v>
      </c>
      <c r="N19" s="99"/>
      <c r="O19" s="63">
        <v>0</v>
      </c>
      <c r="P19" s="63">
        <v>0</v>
      </c>
      <c r="Q19" s="11" t="s">
        <v>613</v>
      </c>
      <c r="R19" s="11"/>
    </row>
    <row r="20" spans="1:18">
      <c r="B20" s="38"/>
      <c r="C20" s="9" t="s">
        <v>248</v>
      </c>
      <c r="D20" s="11" t="s">
        <v>666</v>
      </c>
      <c r="E20" s="63">
        <v>0</v>
      </c>
      <c r="F20" s="99"/>
      <c r="G20" s="63">
        <v>0</v>
      </c>
      <c r="H20" s="63">
        <v>0</v>
      </c>
      <c r="I20" s="63">
        <v>0</v>
      </c>
      <c r="J20" s="99"/>
      <c r="K20" s="63">
        <v>0</v>
      </c>
      <c r="L20" s="63">
        <v>0</v>
      </c>
      <c r="M20" s="63">
        <v>0</v>
      </c>
      <c r="N20" s="99"/>
      <c r="O20" s="63">
        <v>0</v>
      </c>
      <c r="P20" s="63">
        <v>0</v>
      </c>
      <c r="Q20" s="11" t="s">
        <v>631</v>
      </c>
      <c r="R20" s="11"/>
    </row>
    <row r="21" spans="1:18">
      <c r="B21" s="38"/>
      <c r="C21" s="9" t="s">
        <v>250</v>
      </c>
      <c r="D21" s="11" t="s">
        <v>667</v>
      </c>
      <c r="E21" s="63">
        <v>0</v>
      </c>
      <c r="F21" s="99"/>
      <c r="G21" s="63">
        <v>0</v>
      </c>
      <c r="H21" s="63">
        <v>0</v>
      </c>
      <c r="I21" s="63">
        <v>0</v>
      </c>
      <c r="J21" s="99"/>
      <c r="K21" s="63">
        <v>0</v>
      </c>
      <c r="L21" s="63">
        <v>0</v>
      </c>
      <c r="M21" s="63">
        <v>0</v>
      </c>
      <c r="N21" s="99"/>
      <c r="O21" s="63">
        <v>0</v>
      </c>
      <c r="P21" s="63">
        <v>0</v>
      </c>
      <c r="Q21" s="11" t="s">
        <v>633</v>
      </c>
      <c r="R21" s="11"/>
    </row>
    <row r="22" spans="1:18">
      <c r="B22" s="38"/>
      <c r="C22" s="9" t="s">
        <v>252</v>
      </c>
      <c r="D22" s="11" t="s">
        <v>668</v>
      </c>
      <c r="E22" s="63">
        <v>0</v>
      </c>
      <c r="F22" s="99"/>
      <c r="G22" s="63">
        <v>15</v>
      </c>
      <c r="H22" s="63">
        <v>13</v>
      </c>
      <c r="I22" s="63">
        <v>1</v>
      </c>
      <c r="J22" s="99"/>
      <c r="K22" s="63">
        <v>15</v>
      </c>
      <c r="L22" s="63">
        <v>0</v>
      </c>
      <c r="M22" s="63">
        <v>1</v>
      </c>
      <c r="N22" s="99"/>
      <c r="O22" s="63">
        <v>15</v>
      </c>
      <c r="P22" s="63">
        <v>0</v>
      </c>
      <c r="Q22" s="11" t="s">
        <v>636</v>
      </c>
      <c r="R22" s="11"/>
    </row>
    <row r="23" spans="1:18">
      <c r="B23" s="38"/>
      <c r="C23" s="9" t="s">
        <v>254</v>
      </c>
      <c r="D23" s="11" t="s">
        <v>669</v>
      </c>
      <c r="E23" s="63">
        <v>0</v>
      </c>
      <c r="F23" s="99"/>
      <c r="G23" s="63"/>
      <c r="H23" s="63"/>
      <c r="I23" s="63">
        <v>1</v>
      </c>
      <c r="J23" s="99"/>
      <c r="K23" s="63">
        <v>0</v>
      </c>
      <c r="L23" s="63">
        <v>0</v>
      </c>
      <c r="M23" s="63">
        <v>1</v>
      </c>
      <c r="N23" s="99"/>
      <c r="O23" s="63">
        <v>0</v>
      </c>
      <c r="P23" s="63">
        <v>0</v>
      </c>
      <c r="Q23" s="11" t="s">
        <v>638</v>
      </c>
      <c r="R23" s="11"/>
    </row>
    <row r="24" spans="1:18" ht="30">
      <c r="A24" s="7" t="s">
        <v>336</v>
      </c>
      <c r="B24" s="38" t="s">
        <v>671</v>
      </c>
      <c r="C24" s="9" t="s">
        <v>146</v>
      </c>
      <c r="D24" s="11" t="s">
        <v>662</v>
      </c>
      <c r="E24" s="63">
        <v>0</v>
      </c>
      <c r="F24" s="99"/>
      <c r="G24" s="63">
        <v>0</v>
      </c>
      <c r="H24" s="63">
        <v>0</v>
      </c>
      <c r="I24" s="63">
        <v>0</v>
      </c>
      <c r="J24" s="99"/>
      <c r="K24" s="63">
        <v>0</v>
      </c>
      <c r="L24" s="63">
        <v>0</v>
      </c>
      <c r="M24" s="63">
        <v>0</v>
      </c>
      <c r="N24" s="99"/>
      <c r="O24" s="63">
        <v>0</v>
      </c>
      <c r="P24" s="63">
        <v>0</v>
      </c>
      <c r="Q24" s="11" t="s">
        <v>611</v>
      </c>
      <c r="R24" s="11"/>
    </row>
    <row r="25" spans="1:18">
      <c r="B25" s="38"/>
      <c r="C25" s="9" t="s">
        <v>150</v>
      </c>
      <c r="D25" s="11" t="s">
        <v>663</v>
      </c>
      <c r="E25" s="63">
        <v>0</v>
      </c>
      <c r="F25" s="99"/>
      <c r="G25" s="63">
        <v>22.8</v>
      </c>
      <c r="H25" s="63">
        <v>21.3</v>
      </c>
      <c r="I25" s="63">
        <v>0</v>
      </c>
      <c r="J25" s="99"/>
      <c r="K25" s="63">
        <v>20</v>
      </c>
      <c r="L25" s="63">
        <v>19.899999999999999</v>
      </c>
      <c r="M25" s="63">
        <v>0</v>
      </c>
      <c r="N25" s="99"/>
      <c r="O25" s="63">
        <v>0</v>
      </c>
      <c r="P25" s="63">
        <v>0</v>
      </c>
      <c r="Q25" s="11" t="s">
        <v>611</v>
      </c>
      <c r="R25" s="11"/>
    </row>
    <row r="26" spans="1:18">
      <c r="B26" s="38"/>
      <c r="C26" s="9" t="s">
        <v>153</v>
      </c>
      <c r="D26" s="11" t="s">
        <v>664</v>
      </c>
      <c r="E26" s="63">
        <v>0</v>
      </c>
      <c r="F26" s="99"/>
      <c r="G26" s="63">
        <v>0</v>
      </c>
      <c r="H26" s="63">
        <v>0</v>
      </c>
      <c r="I26" s="63">
        <v>0</v>
      </c>
      <c r="J26" s="99"/>
      <c r="K26" s="63">
        <v>0</v>
      </c>
      <c r="L26" s="63">
        <v>0</v>
      </c>
      <c r="M26" s="63">
        <v>0</v>
      </c>
      <c r="N26" s="99"/>
      <c r="O26" s="63">
        <v>0</v>
      </c>
      <c r="P26" s="63">
        <v>0</v>
      </c>
      <c r="Q26" s="11" t="s">
        <v>613</v>
      </c>
      <c r="R26" s="11"/>
    </row>
    <row r="27" spans="1:18">
      <c r="B27" s="38"/>
      <c r="C27" s="9" t="s">
        <v>262</v>
      </c>
      <c r="D27" s="11" t="s">
        <v>665</v>
      </c>
      <c r="E27" s="63">
        <v>0</v>
      </c>
      <c r="F27" s="99"/>
      <c r="G27" s="63">
        <v>0</v>
      </c>
      <c r="H27" s="63">
        <v>0</v>
      </c>
      <c r="I27" s="63">
        <v>0</v>
      </c>
      <c r="J27" s="99"/>
      <c r="K27" s="63">
        <v>0</v>
      </c>
      <c r="L27" s="63">
        <v>0</v>
      </c>
      <c r="M27" s="63">
        <v>0</v>
      </c>
      <c r="N27" s="99"/>
      <c r="O27" s="63">
        <v>0</v>
      </c>
      <c r="P27" s="63">
        <v>0</v>
      </c>
      <c r="Q27" s="11" t="s">
        <v>613</v>
      </c>
      <c r="R27" s="11"/>
    </row>
    <row r="28" spans="1:18">
      <c r="B28" s="38"/>
      <c r="C28" s="9" t="s">
        <v>264</v>
      </c>
      <c r="D28" s="11" t="s">
        <v>666</v>
      </c>
      <c r="E28" s="63">
        <v>0</v>
      </c>
      <c r="F28" s="99"/>
      <c r="G28" s="63">
        <v>0</v>
      </c>
      <c r="H28" s="63">
        <v>0</v>
      </c>
      <c r="I28" s="63">
        <v>0</v>
      </c>
      <c r="J28" s="99"/>
      <c r="K28" s="63">
        <v>0</v>
      </c>
      <c r="L28" s="63">
        <v>0</v>
      </c>
      <c r="M28" s="63">
        <v>0</v>
      </c>
      <c r="N28" s="99"/>
      <c r="O28" s="63">
        <v>0</v>
      </c>
      <c r="P28" s="63">
        <v>0</v>
      </c>
      <c r="Q28" s="11" t="s">
        <v>631</v>
      </c>
      <c r="R28" s="11"/>
    </row>
    <row r="29" spans="1:18">
      <c r="B29" s="38"/>
      <c r="C29" s="9" t="s">
        <v>266</v>
      </c>
      <c r="D29" s="11" t="s">
        <v>667</v>
      </c>
      <c r="E29" s="63">
        <v>0</v>
      </c>
      <c r="F29" s="99"/>
      <c r="G29" s="63">
        <v>0</v>
      </c>
      <c r="H29" s="63">
        <v>0</v>
      </c>
      <c r="I29" s="63">
        <v>0</v>
      </c>
      <c r="J29" s="99"/>
      <c r="K29" s="63">
        <v>0</v>
      </c>
      <c r="L29" s="63">
        <v>0</v>
      </c>
      <c r="M29" s="63">
        <v>0</v>
      </c>
      <c r="N29" s="99"/>
      <c r="O29" s="63">
        <v>0</v>
      </c>
      <c r="P29" s="63">
        <v>0</v>
      </c>
      <c r="Q29" s="11" t="s">
        <v>633</v>
      </c>
      <c r="R29" s="11"/>
    </row>
    <row r="30" spans="1:18">
      <c r="B30" s="38"/>
      <c r="C30" s="9" t="s">
        <v>268</v>
      </c>
      <c r="D30" s="11" t="s">
        <v>668</v>
      </c>
      <c r="E30" s="63">
        <v>0</v>
      </c>
      <c r="F30" s="99"/>
      <c r="G30" s="63">
        <v>0</v>
      </c>
      <c r="H30" s="63">
        <v>2</v>
      </c>
      <c r="I30" s="63">
        <v>0</v>
      </c>
      <c r="J30" s="99"/>
      <c r="K30" s="63">
        <v>0</v>
      </c>
      <c r="L30" s="63">
        <v>2</v>
      </c>
      <c r="M30" s="63">
        <v>0</v>
      </c>
      <c r="N30" s="99"/>
      <c r="O30" s="63">
        <v>0</v>
      </c>
      <c r="P30" s="63">
        <v>2</v>
      </c>
      <c r="Q30" s="11" t="s">
        <v>636</v>
      </c>
      <c r="R30" s="11"/>
    </row>
    <row r="31" spans="1:18">
      <c r="B31" s="38"/>
      <c r="C31" s="9" t="s">
        <v>270</v>
      </c>
      <c r="D31" s="11" t="s">
        <v>669</v>
      </c>
      <c r="E31" s="81">
        <v>0</v>
      </c>
      <c r="F31" s="96"/>
      <c r="G31" s="81">
        <v>0</v>
      </c>
      <c r="H31" s="81">
        <v>0</v>
      </c>
      <c r="I31" s="81">
        <v>0</v>
      </c>
      <c r="J31" s="96"/>
      <c r="K31" s="81">
        <v>0</v>
      </c>
      <c r="L31" s="81">
        <v>0</v>
      </c>
      <c r="M31" s="81">
        <v>0</v>
      </c>
      <c r="N31" s="96"/>
      <c r="O31" s="81">
        <v>0</v>
      </c>
      <c r="P31" s="81">
        <v>0</v>
      </c>
      <c r="Q31" s="11" t="s">
        <v>638</v>
      </c>
      <c r="R31" s="11"/>
    </row>
  </sheetData>
  <dataValidations disablePrompts="1"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43" fitToHeight="0" orientation="landscape" r:id="rId1"/>
  <headerFooter>
    <oddFooter>&amp;LSDGE 2021 WMP - &amp;A&amp;C&amp;P&amp;R&amp;D</oddFooter>
  </headerFooter>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62729-F939-4B69-BED0-C8E82D0B9B59}">
  <sheetPr codeName="Sheet13">
    <pageSetUpPr fitToPage="1"/>
  </sheetPr>
  <dimension ref="B1:W32"/>
  <sheetViews>
    <sheetView zoomScale="89" zoomScaleNormal="100" zoomScaleSheetLayoutView="55" zoomScalePageLayoutView="89" workbookViewId="0">
      <pane ySplit="7" topLeftCell="A8" activePane="bottomLeft" state="frozen"/>
      <selection pane="bottomLeft" activeCell="C4" sqref="C4"/>
    </sheetView>
  </sheetViews>
  <sheetFormatPr defaultColWidth="9.28515625" defaultRowHeight="15" outlineLevelCol="1"/>
  <cols>
    <col min="1" max="1" width="5.5703125" style="7" customWidth="1"/>
    <col min="2" max="2" width="22" style="1" customWidth="1"/>
    <col min="3" max="3" width="10.28515625" style="7" customWidth="1"/>
    <col min="4" max="4" width="48.5703125" style="7" customWidth="1"/>
    <col min="5" max="17" width="12.140625" style="7" customWidth="1"/>
    <col min="18" max="21" width="10.5703125" style="7" customWidth="1" outlineLevel="1"/>
    <col min="22" max="22" width="97.7109375" style="1" customWidth="1"/>
    <col min="23" max="23" width="69.28515625" style="1" customWidth="1"/>
    <col min="24" max="16384" width="9.28515625" style="7"/>
  </cols>
  <sheetData>
    <row r="1" spans="2:23" ht="15.75" thickBot="1"/>
    <row r="2" spans="2:23">
      <c r="B2" s="13" t="s">
        <v>48</v>
      </c>
      <c r="C2" s="16" t="str">
        <f>IF('[1]Quarterly Submission Guide'!$D$20 = "", "",'[1]Quarterly Submission Guide'!$D$20)</f>
        <v>X</v>
      </c>
      <c r="D2" s="7" t="s">
        <v>55</v>
      </c>
    </row>
    <row r="3" spans="2:23">
      <c r="B3" s="14" t="s">
        <v>56</v>
      </c>
      <c r="C3" s="12">
        <v>11</v>
      </c>
      <c r="D3" s="213" t="s">
        <v>672</v>
      </c>
    </row>
    <row r="4" spans="2:23" ht="30.75" thickBot="1">
      <c r="B4" s="15" t="s">
        <v>54</v>
      </c>
      <c r="C4" s="27">
        <v>44501</v>
      </c>
      <c r="D4" s="1" t="s">
        <v>658</v>
      </c>
      <c r="G4" s="89"/>
    </row>
    <row r="5" spans="2:23">
      <c r="E5" s="39" t="s">
        <v>653</v>
      </c>
      <c r="F5" s="39"/>
      <c r="G5" s="39"/>
      <c r="H5" s="39"/>
      <c r="I5" s="39"/>
      <c r="J5" s="39"/>
      <c r="K5" s="39"/>
      <c r="L5" s="39"/>
      <c r="M5" s="39"/>
      <c r="N5" s="39"/>
      <c r="O5" s="39"/>
      <c r="P5" s="39"/>
      <c r="Q5" s="40" t="s">
        <v>329</v>
      </c>
    </row>
    <row r="6" spans="2:23" ht="18" customHeight="1">
      <c r="B6" s="2" t="s">
        <v>673</v>
      </c>
      <c r="C6" s="213"/>
      <c r="D6" s="213"/>
      <c r="E6" s="186"/>
      <c r="F6" s="186"/>
      <c r="G6" s="186"/>
      <c r="H6" s="186"/>
      <c r="I6" s="186"/>
      <c r="J6" s="187">
        <v>1</v>
      </c>
      <c r="K6" s="187">
        <v>2</v>
      </c>
      <c r="L6" s="187">
        <v>3</v>
      </c>
      <c r="M6" s="187">
        <v>4</v>
      </c>
      <c r="N6" s="187">
        <v>1</v>
      </c>
      <c r="O6" s="187">
        <v>2</v>
      </c>
      <c r="P6" s="187">
        <v>3</v>
      </c>
      <c r="Q6" s="187">
        <v>4</v>
      </c>
      <c r="R6" s="187">
        <v>1</v>
      </c>
      <c r="S6" s="187">
        <v>2</v>
      </c>
      <c r="T6" s="187">
        <v>3</v>
      </c>
      <c r="U6" s="187">
        <v>4</v>
      </c>
      <c r="V6" s="6"/>
      <c r="W6" s="127"/>
    </row>
    <row r="7" spans="2:23" ht="6.4" customHeight="1">
      <c r="B7" s="4" t="s">
        <v>60</v>
      </c>
      <c r="C7" s="5" t="s">
        <v>61</v>
      </c>
      <c r="D7" s="5" t="s">
        <v>157</v>
      </c>
      <c r="E7" s="188">
        <v>2015</v>
      </c>
      <c r="F7" s="188">
        <v>2016</v>
      </c>
      <c r="G7" s="188">
        <v>2017</v>
      </c>
      <c r="H7" s="188">
        <v>2018</v>
      </c>
      <c r="I7" s="188">
        <v>2019</v>
      </c>
      <c r="J7" s="188">
        <v>2020</v>
      </c>
      <c r="K7" s="188">
        <v>2020</v>
      </c>
      <c r="L7" s="188">
        <v>2020</v>
      </c>
      <c r="M7" s="188">
        <v>2020</v>
      </c>
      <c r="N7" s="188">
        <v>2021</v>
      </c>
      <c r="O7" s="188">
        <v>2021</v>
      </c>
      <c r="P7" s="188">
        <v>2021</v>
      </c>
      <c r="Q7" s="188">
        <v>2021</v>
      </c>
      <c r="R7" s="188">
        <v>2022</v>
      </c>
      <c r="S7" s="188">
        <v>2022</v>
      </c>
      <c r="T7" s="188">
        <v>2022</v>
      </c>
      <c r="U7" s="188">
        <v>2022</v>
      </c>
      <c r="V7" s="4" t="s">
        <v>63</v>
      </c>
      <c r="W7" s="4" t="s">
        <v>64</v>
      </c>
    </row>
    <row r="8" spans="2:23" ht="33" customHeight="1">
      <c r="B8" s="34" t="s">
        <v>674</v>
      </c>
      <c r="C8" s="8" t="s">
        <v>66</v>
      </c>
      <c r="D8" s="11" t="s">
        <v>675</v>
      </c>
      <c r="E8" s="172">
        <v>0</v>
      </c>
      <c r="F8" s="172">
        <v>0</v>
      </c>
      <c r="G8" s="172">
        <v>5</v>
      </c>
      <c r="H8" s="172">
        <v>4</v>
      </c>
      <c r="I8" s="172">
        <v>4</v>
      </c>
      <c r="J8" s="158">
        <v>0</v>
      </c>
      <c r="K8" s="158">
        <v>0</v>
      </c>
      <c r="L8" s="158">
        <v>1</v>
      </c>
      <c r="M8" s="158">
        <v>4</v>
      </c>
      <c r="N8" s="158">
        <v>0</v>
      </c>
      <c r="O8" s="158">
        <v>0</v>
      </c>
      <c r="P8" s="214">
        <v>0</v>
      </c>
      <c r="Q8" s="173">
        <v>3.75</v>
      </c>
      <c r="R8" s="115"/>
      <c r="S8" s="115"/>
      <c r="T8" s="115"/>
      <c r="U8" s="115"/>
      <c r="V8" s="11" t="s">
        <v>676</v>
      </c>
      <c r="W8" s="11"/>
    </row>
    <row r="9" spans="2:23" ht="30" customHeight="1">
      <c r="B9" s="35"/>
      <c r="C9" s="9" t="s">
        <v>69</v>
      </c>
      <c r="D9" s="11" t="s">
        <v>677</v>
      </c>
      <c r="E9" s="174">
        <v>0</v>
      </c>
      <c r="F9" s="174">
        <v>0</v>
      </c>
      <c r="G9" s="174">
        <v>200</v>
      </c>
      <c r="H9" s="174">
        <v>265</v>
      </c>
      <c r="I9" s="174">
        <v>324</v>
      </c>
      <c r="J9" s="162">
        <v>0</v>
      </c>
      <c r="K9" s="162">
        <v>0</v>
      </c>
      <c r="L9" s="162">
        <v>2</v>
      </c>
      <c r="M9" s="159">
        <v>512</v>
      </c>
      <c r="N9" s="162">
        <v>0</v>
      </c>
      <c r="O9" s="162">
        <v>0</v>
      </c>
      <c r="P9" s="168">
        <v>0</v>
      </c>
      <c r="Q9" s="161">
        <v>322.5</v>
      </c>
      <c r="R9" s="116"/>
      <c r="S9" s="116"/>
      <c r="T9" s="116"/>
      <c r="U9" s="116"/>
      <c r="V9" s="11" t="s">
        <v>678</v>
      </c>
      <c r="W9" s="11"/>
    </row>
    <row r="10" spans="2:23" ht="21" customHeight="1">
      <c r="B10" s="35"/>
      <c r="C10" s="9" t="s">
        <v>71</v>
      </c>
      <c r="D10" s="11" t="s">
        <v>679</v>
      </c>
      <c r="E10" s="175">
        <v>0</v>
      </c>
      <c r="F10" s="175">
        <v>0</v>
      </c>
      <c r="G10" s="175">
        <v>658397.18000000005</v>
      </c>
      <c r="H10" s="175">
        <v>1044422.67</v>
      </c>
      <c r="I10" s="175">
        <v>1304723.45</v>
      </c>
      <c r="J10" s="160">
        <v>0</v>
      </c>
      <c r="K10" s="160">
        <v>0</v>
      </c>
      <c r="L10" s="160">
        <v>358.18</v>
      </c>
      <c r="M10" s="160">
        <v>2631425.73</v>
      </c>
      <c r="N10" s="162">
        <v>0</v>
      </c>
      <c r="O10" s="162">
        <v>0</v>
      </c>
      <c r="P10" s="168">
        <v>0</v>
      </c>
      <c r="Q10" s="161">
        <v>168.5</v>
      </c>
      <c r="R10" s="116"/>
      <c r="S10" s="116"/>
      <c r="T10" s="116"/>
      <c r="U10" s="116"/>
      <c r="V10" s="11" t="s">
        <v>680</v>
      </c>
      <c r="W10" s="11" t="s">
        <v>681</v>
      </c>
    </row>
    <row r="11" spans="2:23" ht="45">
      <c r="B11" s="35" t="s">
        <v>682</v>
      </c>
      <c r="C11" s="9" t="s">
        <v>167</v>
      </c>
      <c r="D11" s="11" t="s">
        <v>683</v>
      </c>
      <c r="E11" s="175">
        <v>106210.3833</v>
      </c>
      <c r="F11" s="175">
        <v>883385.18330000003</v>
      </c>
      <c r="G11" s="175">
        <v>1826807.017</v>
      </c>
      <c r="H11" s="175">
        <v>2192064.0669999998</v>
      </c>
      <c r="I11" s="175">
        <v>2433616.5003333334</v>
      </c>
      <c r="J11" s="160">
        <v>324613.45</v>
      </c>
      <c r="K11" s="160">
        <v>107052.98330000001</v>
      </c>
      <c r="L11" s="160">
        <v>490460.60003333335</v>
      </c>
      <c r="M11" s="160">
        <v>2884883.5499666664</v>
      </c>
      <c r="N11" s="165">
        <f>26297447/60</f>
        <v>438290.78333333333</v>
      </c>
      <c r="O11" s="176">
        <f>27778953/60</f>
        <v>462982.55</v>
      </c>
      <c r="P11" s="176">
        <v>483519</v>
      </c>
      <c r="Q11" s="176">
        <v>1618889.0416666665</v>
      </c>
      <c r="R11" s="156"/>
      <c r="S11" s="157"/>
      <c r="T11" s="116"/>
      <c r="U11" s="116"/>
      <c r="V11" s="11" t="s">
        <v>684</v>
      </c>
      <c r="W11" s="11" t="s">
        <v>685</v>
      </c>
    </row>
    <row r="12" spans="2:23" ht="30">
      <c r="B12" s="35"/>
      <c r="C12" s="9" t="s">
        <v>169</v>
      </c>
      <c r="D12" s="11" t="s">
        <v>686</v>
      </c>
      <c r="E12" s="175">
        <v>1504041.6333333333</v>
      </c>
      <c r="F12" s="175">
        <v>2058236.8833333333</v>
      </c>
      <c r="G12" s="175">
        <v>2090995.25</v>
      </c>
      <c r="H12" s="175">
        <v>1887418.2666666666</v>
      </c>
      <c r="I12" s="175">
        <v>1705635.8166666667</v>
      </c>
      <c r="J12" s="160">
        <v>346752.8</v>
      </c>
      <c r="K12" s="160">
        <v>385697</v>
      </c>
      <c r="L12" s="160">
        <v>1113937.5666660001</v>
      </c>
      <c r="M12" s="160">
        <v>470885.71666600002</v>
      </c>
      <c r="N12" s="176">
        <v>407865.33333300002</v>
      </c>
      <c r="O12" s="176">
        <v>379993.21666600002</v>
      </c>
      <c r="P12" s="176">
        <v>302942.40000000002</v>
      </c>
      <c r="Q12" s="176">
        <v>521517.93333333329</v>
      </c>
      <c r="R12" s="116"/>
      <c r="S12" s="116"/>
      <c r="T12" s="116"/>
      <c r="U12" s="116"/>
      <c r="V12" s="11" t="s">
        <v>687</v>
      </c>
      <c r="W12" s="11"/>
    </row>
    <row r="13" spans="2:23" ht="32.25" customHeight="1">
      <c r="B13" s="35"/>
      <c r="C13" s="9" t="s">
        <v>171</v>
      </c>
      <c r="D13" s="11" t="s">
        <v>688</v>
      </c>
      <c r="E13" s="177">
        <v>63.26</v>
      </c>
      <c r="F13" s="177">
        <v>86.01</v>
      </c>
      <c r="G13" s="177">
        <v>117.49</v>
      </c>
      <c r="H13" s="177">
        <v>121.02</v>
      </c>
      <c r="I13" s="177">
        <v>122.96</v>
      </c>
      <c r="J13" s="161">
        <v>13.950232829999999</v>
      </c>
      <c r="K13" s="161">
        <v>15.516999289999999</v>
      </c>
      <c r="L13" s="161">
        <v>44.82929961</v>
      </c>
      <c r="M13" s="161">
        <v>126.10266698</v>
      </c>
      <c r="N13" s="178">
        <v>16.459999010000001</v>
      </c>
      <c r="O13" s="178">
        <v>15.33517919</v>
      </c>
      <c r="P13" s="178">
        <v>12.225681359999999</v>
      </c>
      <c r="Q13" s="178">
        <v>76.636846666841009</v>
      </c>
      <c r="R13" s="116"/>
      <c r="S13" s="116"/>
      <c r="T13" s="116"/>
      <c r="U13" s="116"/>
      <c r="V13" s="11" t="s">
        <v>689</v>
      </c>
      <c r="W13" s="11"/>
    </row>
    <row r="14" spans="2:23" ht="47.25" customHeight="1">
      <c r="B14" s="35"/>
      <c r="C14" s="9" t="s">
        <v>173</v>
      </c>
      <c r="D14" s="11" t="s">
        <v>690</v>
      </c>
      <c r="E14" s="177">
        <v>63.26</v>
      </c>
      <c r="F14" s="177">
        <v>86.01</v>
      </c>
      <c r="G14" s="177">
        <v>86.64</v>
      </c>
      <c r="H14" s="177">
        <v>77.45</v>
      </c>
      <c r="I14" s="177">
        <v>69.209999999999994</v>
      </c>
      <c r="J14" s="161">
        <v>13.950232829999999</v>
      </c>
      <c r="K14" s="161">
        <v>15.516999289999999</v>
      </c>
      <c r="L14" s="161">
        <v>44.81488951</v>
      </c>
      <c r="M14" s="161">
        <v>18.9442317</v>
      </c>
      <c r="N14" s="178">
        <v>16.459999010000001</v>
      </c>
      <c r="O14" s="178">
        <v>15.33517919</v>
      </c>
      <c r="P14" s="178">
        <v>12.225681359999999</v>
      </c>
      <c r="Q14" s="178">
        <v>21.43816004333333</v>
      </c>
      <c r="R14" s="116"/>
      <c r="S14" s="116"/>
      <c r="T14" s="116"/>
      <c r="U14" s="116"/>
      <c r="V14" s="11" t="s">
        <v>689</v>
      </c>
      <c r="W14" s="11"/>
    </row>
    <row r="15" spans="2:23" ht="34.5" customHeight="1">
      <c r="B15" s="35"/>
      <c r="C15" s="9" t="s">
        <v>248</v>
      </c>
      <c r="D15" s="11" t="s">
        <v>691</v>
      </c>
      <c r="E15" s="177">
        <v>0.62</v>
      </c>
      <c r="F15" s="177">
        <v>0.68</v>
      </c>
      <c r="G15" s="177">
        <v>0.57999999999999996</v>
      </c>
      <c r="H15" s="177">
        <v>0.66</v>
      </c>
      <c r="I15" s="177">
        <v>0.64</v>
      </c>
      <c r="J15" s="161">
        <v>0.13026482</v>
      </c>
      <c r="K15" s="161">
        <v>0.17182349999999999</v>
      </c>
      <c r="L15" s="161">
        <v>0.26962454000000002</v>
      </c>
      <c r="M15" s="161">
        <v>0.22445846999999999</v>
      </c>
      <c r="N15" s="178">
        <v>0.1636851</v>
      </c>
      <c r="O15" s="161">
        <v>0.13738817</v>
      </c>
      <c r="P15" s="161">
        <v>0.10816135</v>
      </c>
      <c r="Q15" s="161">
        <v>0.17860000000000001</v>
      </c>
      <c r="R15" s="116"/>
      <c r="S15" s="116"/>
      <c r="T15" s="116"/>
      <c r="U15" s="116"/>
      <c r="V15" s="11" t="s">
        <v>692</v>
      </c>
      <c r="W15" s="11"/>
    </row>
    <row r="16" spans="2:23" ht="32.25" customHeight="1">
      <c r="B16" s="35"/>
      <c r="C16" s="9" t="s">
        <v>250</v>
      </c>
      <c r="D16" s="11" t="s">
        <v>693</v>
      </c>
      <c r="E16" s="177">
        <v>0.62</v>
      </c>
      <c r="F16" s="177">
        <v>0.68</v>
      </c>
      <c r="G16" s="177">
        <v>0.56999999999999995</v>
      </c>
      <c r="H16" s="177">
        <v>0.64</v>
      </c>
      <c r="I16" s="177">
        <v>0.61</v>
      </c>
      <c r="J16" s="161">
        <v>0.13026482</v>
      </c>
      <c r="K16" s="161">
        <v>0.17182349999999999</v>
      </c>
      <c r="L16" s="161">
        <v>0.26959168</v>
      </c>
      <c r="M16" s="161">
        <v>0.15642707</v>
      </c>
      <c r="N16" s="178">
        <v>0.1636851</v>
      </c>
      <c r="O16" s="161">
        <v>0.13738817</v>
      </c>
      <c r="P16" s="161">
        <v>0.10816135</v>
      </c>
      <c r="Q16" s="161">
        <v>0.15237101716666668</v>
      </c>
      <c r="R16" s="116"/>
      <c r="S16" s="116"/>
      <c r="T16" s="116"/>
      <c r="U16" s="116"/>
      <c r="V16" s="11" t="s">
        <v>692</v>
      </c>
      <c r="W16" s="11"/>
    </row>
    <row r="17" spans="2:23" ht="28.5" customHeight="1">
      <c r="B17" s="35" t="s">
        <v>694</v>
      </c>
      <c r="C17" s="9" t="s">
        <v>146</v>
      </c>
      <c r="D17" s="11" t="s">
        <v>695</v>
      </c>
      <c r="E17" s="174">
        <v>0</v>
      </c>
      <c r="F17" s="174">
        <v>0</v>
      </c>
      <c r="G17" s="174">
        <v>633</v>
      </c>
      <c r="H17" s="174">
        <v>832</v>
      </c>
      <c r="I17" s="174">
        <v>968</v>
      </c>
      <c r="J17" s="162">
        <v>0</v>
      </c>
      <c r="K17" s="162">
        <v>0</v>
      </c>
      <c r="L17" s="162">
        <v>0</v>
      </c>
      <c r="M17" s="162">
        <v>2359</v>
      </c>
      <c r="N17" s="162">
        <v>0</v>
      </c>
      <c r="O17" s="162">
        <v>0</v>
      </c>
      <c r="P17" s="162">
        <v>0</v>
      </c>
      <c r="Q17" s="165">
        <f>AVERAGE(G17,H17,I17,M17)</f>
        <v>1198</v>
      </c>
      <c r="R17" s="116"/>
      <c r="S17" s="116"/>
      <c r="T17" s="116"/>
      <c r="U17" s="116"/>
      <c r="V17" s="11" t="s">
        <v>696</v>
      </c>
      <c r="W17" s="11"/>
    </row>
    <row r="18" spans="2:23" ht="27.75" customHeight="1">
      <c r="B18" s="35" t="s">
        <v>697</v>
      </c>
      <c r="C18" s="9" t="s">
        <v>188</v>
      </c>
      <c r="D18" s="113" t="s">
        <v>698</v>
      </c>
      <c r="E18" s="174">
        <v>0</v>
      </c>
      <c r="F18" s="174">
        <v>0</v>
      </c>
      <c r="G18" s="179">
        <v>17619</v>
      </c>
      <c r="H18" s="179">
        <v>30069</v>
      </c>
      <c r="I18" s="180">
        <v>49880</v>
      </c>
      <c r="J18" s="162">
        <v>0</v>
      </c>
      <c r="K18" s="162">
        <v>0</v>
      </c>
      <c r="L18" s="162">
        <v>49</v>
      </c>
      <c r="M18" s="163">
        <v>100488</v>
      </c>
      <c r="N18" s="162">
        <v>0</v>
      </c>
      <c r="O18" s="162">
        <v>0</v>
      </c>
      <c r="P18" s="162">
        <v>0</v>
      </c>
      <c r="Q18" s="165">
        <v>40205</v>
      </c>
      <c r="R18" s="116"/>
      <c r="S18" s="116"/>
      <c r="T18" s="116"/>
      <c r="U18" s="116"/>
      <c r="V18" s="11" t="s">
        <v>699</v>
      </c>
      <c r="W18" s="11"/>
    </row>
    <row r="19" spans="2:23" ht="30">
      <c r="B19" s="35"/>
      <c r="C19" s="9" t="s">
        <v>700</v>
      </c>
      <c r="D19" s="11" t="s">
        <v>701</v>
      </c>
      <c r="E19" s="174">
        <v>0</v>
      </c>
      <c r="F19" s="174">
        <v>0</v>
      </c>
      <c r="G19" s="174">
        <v>937</v>
      </c>
      <c r="H19" s="179">
        <v>1812</v>
      </c>
      <c r="I19" s="180">
        <v>2853</v>
      </c>
      <c r="J19" s="159">
        <v>0</v>
      </c>
      <c r="K19" s="159">
        <v>0</v>
      </c>
      <c r="L19" s="159">
        <v>6</v>
      </c>
      <c r="M19" s="163">
        <v>6427</v>
      </c>
      <c r="N19" s="162">
        <v>0</v>
      </c>
      <c r="O19" s="162">
        <v>0</v>
      </c>
      <c r="P19" s="168">
        <v>0</v>
      </c>
      <c r="Q19" s="165">
        <v>2590</v>
      </c>
      <c r="R19" s="116"/>
      <c r="S19" s="116"/>
      <c r="T19" s="116"/>
      <c r="U19" s="116"/>
      <c r="V19" s="11" t="s">
        <v>699</v>
      </c>
      <c r="W19" s="11"/>
    </row>
    <row r="20" spans="2:23" ht="28.5" customHeight="1">
      <c r="B20" s="35"/>
      <c r="C20" s="9" t="s">
        <v>702</v>
      </c>
      <c r="D20" s="11" t="s">
        <v>703</v>
      </c>
      <c r="E20" s="174">
        <v>0</v>
      </c>
      <c r="F20" s="174">
        <v>0</v>
      </c>
      <c r="G20" s="175">
        <v>17619</v>
      </c>
      <c r="H20" s="175">
        <v>30069</v>
      </c>
      <c r="I20" s="170">
        <v>47969</v>
      </c>
      <c r="J20" s="162">
        <v>0</v>
      </c>
      <c r="K20" s="162">
        <v>0</v>
      </c>
      <c r="L20" s="162">
        <v>49</v>
      </c>
      <c r="M20" s="164">
        <v>91760</v>
      </c>
      <c r="N20" s="162">
        <v>0</v>
      </c>
      <c r="O20" s="162">
        <v>0</v>
      </c>
      <c r="P20" s="162">
        <v>0</v>
      </c>
      <c r="Q20" s="165">
        <f>Q22*Q18</f>
        <v>38194.75</v>
      </c>
      <c r="R20" s="116"/>
      <c r="S20" s="116"/>
      <c r="T20" s="116"/>
      <c r="U20" s="116"/>
      <c r="V20" s="11" t="s">
        <v>704</v>
      </c>
      <c r="W20" s="11"/>
    </row>
    <row r="21" spans="2:23" ht="32.25" customHeight="1">
      <c r="B21" s="35"/>
      <c r="C21" s="9" t="s">
        <v>705</v>
      </c>
      <c r="D21" s="11" t="s">
        <v>706</v>
      </c>
      <c r="E21" s="174">
        <v>0</v>
      </c>
      <c r="F21" s="174">
        <v>0</v>
      </c>
      <c r="G21" s="174">
        <v>937</v>
      </c>
      <c r="H21" s="175">
        <v>1812</v>
      </c>
      <c r="I21" s="175">
        <v>2756</v>
      </c>
      <c r="J21" s="162">
        <v>0</v>
      </c>
      <c r="K21" s="162">
        <v>0</v>
      </c>
      <c r="L21" s="162">
        <v>6</v>
      </c>
      <c r="M21" s="165">
        <v>6262</v>
      </c>
      <c r="N21" s="162">
        <v>0</v>
      </c>
      <c r="O21" s="162">
        <v>0</v>
      </c>
      <c r="P21" s="168">
        <v>0</v>
      </c>
      <c r="Q21" s="165">
        <f>Q19</f>
        <v>2590</v>
      </c>
      <c r="R21" s="116"/>
      <c r="S21" s="116"/>
      <c r="T21" s="116"/>
      <c r="U21" s="116"/>
      <c r="V21" s="11" t="s">
        <v>704</v>
      </c>
      <c r="W21" s="11"/>
    </row>
    <row r="22" spans="2:23" ht="30">
      <c r="B22" s="35"/>
      <c r="C22" s="9" t="s">
        <v>707</v>
      </c>
      <c r="D22" s="11" t="s">
        <v>708</v>
      </c>
      <c r="E22" s="174">
        <v>0</v>
      </c>
      <c r="F22" s="174">
        <v>0</v>
      </c>
      <c r="G22" s="166">
        <v>1</v>
      </c>
      <c r="H22" s="166">
        <v>1</v>
      </c>
      <c r="I22" s="166">
        <v>0.96168805132317559</v>
      </c>
      <c r="J22" s="181">
        <v>0</v>
      </c>
      <c r="K22" s="181">
        <v>0</v>
      </c>
      <c r="L22" s="166">
        <v>1</v>
      </c>
      <c r="M22" s="166">
        <v>0.91314385797309128</v>
      </c>
      <c r="N22" s="162">
        <v>0</v>
      </c>
      <c r="O22" s="162">
        <v>0</v>
      </c>
      <c r="P22" s="168">
        <v>0</v>
      </c>
      <c r="Q22" s="182">
        <v>0.95</v>
      </c>
      <c r="R22" s="116"/>
      <c r="S22" s="116"/>
      <c r="T22" s="116"/>
      <c r="U22" s="116"/>
      <c r="V22" s="11" t="s">
        <v>709</v>
      </c>
      <c r="W22" s="11"/>
    </row>
    <row r="23" spans="2:23" ht="30.75" customHeight="1">
      <c r="B23" s="35"/>
      <c r="C23" s="9" t="s">
        <v>710</v>
      </c>
      <c r="D23" s="11" t="s">
        <v>711</v>
      </c>
      <c r="E23" s="174">
        <v>0</v>
      </c>
      <c r="F23" s="174">
        <v>0</v>
      </c>
      <c r="G23" s="166">
        <v>1</v>
      </c>
      <c r="H23" s="166">
        <v>1</v>
      </c>
      <c r="I23" s="166">
        <v>0.96600070101647384</v>
      </c>
      <c r="J23" s="166">
        <v>0</v>
      </c>
      <c r="K23" s="166">
        <v>0</v>
      </c>
      <c r="L23" s="166">
        <v>1</v>
      </c>
      <c r="M23" s="166">
        <v>0.97432705772522177</v>
      </c>
      <c r="N23" s="162">
        <v>0</v>
      </c>
      <c r="O23" s="162">
        <v>0</v>
      </c>
      <c r="P23" s="168">
        <v>0</v>
      </c>
      <c r="Q23" s="182">
        <v>1</v>
      </c>
      <c r="R23" s="116"/>
      <c r="S23" s="116"/>
      <c r="T23" s="116"/>
      <c r="U23" s="116"/>
      <c r="V23" s="11" t="s">
        <v>712</v>
      </c>
      <c r="W23" s="11"/>
    </row>
    <row r="24" spans="2:23" ht="30">
      <c r="B24" s="35" t="s">
        <v>713</v>
      </c>
      <c r="C24" s="9" t="s">
        <v>192</v>
      </c>
      <c r="D24" s="11" t="s">
        <v>714</v>
      </c>
      <c r="E24" s="174">
        <v>0</v>
      </c>
      <c r="F24" s="174">
        <v>0</v>
      </c>
      <c r="G24" s="183">
        <v>0</v>
      </c>
      <c r="H24" s="183">
        <v>0</v>
      </c>
      <c r="I24" s="174">
        <v>1</v>
      </c>
      <c r="J24" s="162">
        <v>0</v>
      </c>
      <c r="K24" s="162">
        <v>0</v>
      </c>
      <c r="L24" s="162">
        <v>1</v>
      </c>
      <c r="M24" s="162">
        <v>1</v>
      </c>
      <c r="N24" s="159">
        <v>1</v>
      </c>
      <c r="O24" s="162">
        <v>0</v>
      </c>
      <c r="P24" s="168">
        <v>0</v>
      </c>
      <c r="Q24" s="161">
        <v>0.5</v>
      </c>
      <c r="R24" s="116"/>
      <c r="S24" s="116"/>
      <c r="T24" s="116"/>
      <c r="U24" s="116"/>
      <c r="V24" s="11" t="s">
        <v>715</v>
      </c>
      <c r="W24" s="11"/>
    </row>
    <row r="25" spans="2:23" ht="30">
      <c r="B25" s="35"/>
      <c r="C25" s="9" t="s">
        <v>196</v>
      </c>
      <c r="D25" s="11" t="s">
        <v>716</v>
      </c>
      <c r="E25" s="174">
        <v>0</v>
      </c>
      <c r="F25" s="174">
        <v>0</v>
      </c>
      <c r="G25" s="170">
        <v>67266</v>
      </c>
      <c r="H25" s="170">
        <v>79587</v>
      </c>
      <c r="I25" s="170">
        <v>112582</v>
      </c>
      <c r="J25" s="168">
        <v>0</v>
      </c>
      <c r="K25" s="168">
        <v>0</v>
      </c>
      <c r="L25" s="165">
        <v>4214</v>
      </c>
      <c r="M25" s="165">
        <v>154413</v>
      </c>
      <c r="N25" s="162">
        <v>0</v>
      </c>
      <c r="O25" s="162">
        <v>0</v>
      </c>
      <c r="P25" s="168">
        <v>0</v>
      </c>
      <c r="Q25" s="165">
        <v>97388</v>
      </c>
      <c r="R25" s="116"/>
      <c r="S25" s="116"/>
      <c r="T25" s="116"/>
      <c r="U25" s="116"/>
      <c r="V25" s="11" t="s">
        <v>618</v>
      </c>
      <c r="W25" s="11"/>
    </row>
    <row r="26" spans="2:23">
      <c r="B26" s="35"/>
      <c r="C26" s="9" t="s">
        <v>717</v>
      </c>
      <c r="D26" s="114" t="s">
        <v>718</v>
      </c>
      <c r="E26" s="181">
        <v>0</v>
      </c>
      <c r="F26" s="181">
        <v>0</v>
      </c>
      <c r="G26" s="167">
        <v>3.4582521188618704</v>
      </c>
      <c r="H26" s="167">
        <v>8.3078615748314526</v>
      </c>
      <c r="I26" s="167">
        <v>24.403202274630399</v>
      </c>
      <c r="J26" s="181">
        <v>0</v>
      </c>
      <c r="K26" s="181">
        <v>0</v>
      </c>
      <c r="L26" s="167">
        <v>1.0276317982803663E-2</v>
      </c>
      <c r="M26" s="167">
        <v>42.396123282774333</v>
      </c>
      <c r="N26" s="162">
        <v>0</v>
      </c>
      <c r="O26" s="162">
        <v>0</v>
      </c>
      <c r="P26" s="168">
        <v>0</v>
      </c>
      <c r="Q26" s="184">
        <v>1.7986635494532128E-3</v>
      </c>
      <c r="R26" s="116"/>
      <c r="S26" s="116"/>
      <c r="T26" s="116"/>
      <c r="U26" s="116"/>
      <c r="V26" s="11" t="s">
        <v>719</v>
      </c>
      <c r="W26" s="11"/>
    </row>
    <row r="27" spans="2:23" ht="30">
      <c r="B27" s="35"/>
      <c r="C27" s="9" t="s">
        <v>720</v>
      </c>
      <c r="D27" s="11" t="s">
        <v>721</v>
      </c>
      <c r="E27" s="174">
        <v>0</v>
      </c>
      <c r="F27" s="174">
        <v>0</v>
      </c>
      <c r="G27" s="174">
        <v>1</v>
      </c>
      <c r="H27" s="174">
        <v>3</v>
      </c>
      <c r="I27" s="181">
        <v>2</v>
      </c>
      <c r="J27" s="168">
        <v>0</v>
      </c>
      <c r="K27" s="168">
        <v>0</v>
      </c>
      <c r="L27" s="168">
        <v>0</v>
      </c>
      <c r="M27" s="168">
        <v>3</v>
      </c>
      <c r="N27" s="162">
        <v>0</v>
      </c>
      <c r="O27" s="162">
        <v>0</v>
      </c>
      <c r="P27" s="168">
        <v>0</v>
      </c>
      <c r="Q27" s="162">
        <v>2.25</v>
      </c>
      <c r="R27" s="116"/>
      <c r="S27" s="116"/>
      <c r="T27" s="116"/>
      <c r="U27" s="116"/>
      <c r="V27" s="11" t="s">
        <v>722</v>
      </c>
      <c r="W27" s="11"/>
    </row>
    <row r="28" spans="2:23" ht="33" customHeight="1">
      <c r="B28" s="35"/>
      <c r="C28" s="9" t="s">
        <v>723</v>
      </c>
      <c r="D28" s="11" t="s">
        <v>724</v>
      </c>
      <c r="E28" s="174">
        <v>0</v>
      </c>
      <c r="F28" s="174">
        <v>0</v>
      </c>
      <c r="G28" s="169">
        <v>16848</v>
      </c>
      <c r="H28" s="169">
        <v>30048</v>
      </c>
      <c r="I28" s="169">
        <v>49462</v>
      </c>
      <c r="J28" s="185">
        <v>0</v>
      </c>
      <c r="K28" s="185">
        <v>0</v>
      </c>
      <c r="L28" s="185">
        <v>0</v>
      </c>
      <c r="M28" s="169">
        <v>90748</v>
      </c>
      <c r="N28" s="162">
        <v>0</v>
      </c>
      <c r="O28" s="162">
        <v>0</v>
      </c>
      <c r="P28" s="162">
        <v>0</v>
      </c>
      <c r="Q28" s="165">
        <v>36814</v>
      </c>
      <c r="R28" s="116"/>
      <c r="S28" s="116"/>
      <c r="T28" s="116"/>
      <c r="U28" s="116"/>
      <c r="V28" s="11" t="s">
        <v>725</v>
      </c>
      <c r="W28" s="11"/>
    </row>
    <row r="29" spans="2:23" ht="30">
      <c r="B29" s="35"/>
      <c r="C29" s="9" t="s">
        <v>726</v>
      </c>
      <c r="D29" s="114" t="s">
        <v>727</v>
      </c>
      <c r="E29" s="174">
        <v>0</v>
      </c>
      <c r="F29" s="174">
        <v>0</v>
      </c>
      <c r="G29" s="170">
        <v>128</v>
      </c>
      <c r="H29" s="170">
        <v>91</v>
      </c>
      <c r="I29" s="170">
        <v>75</v>
      </c>
      <c r="J29" s="162">
        <v>0</v>
      </c>
      <c r="K29" s="162">
        <v>0</v>
      </c>
      <c r="L29" s="162">
        <v>0</v>
      </c>
      <c r="M29" s="170">
        <v>80</v>
      </c>
      <c r="N29" s="162">
        <v>0</v>
      </c>
      <c r="O29" s="162">
        <v>0</v>
      </c>
      <c r="P29" s="162">
        <v>0</v>
      </c>
      <c r="Q29" s="168">
        <v>69.429999999999993</v>
      </c>
      <c r="R29" s="116"/>
      <c r="S29" s="116"/>
      <c r="T29" s="116"/>
      <c r="U29" s="116"/>
      <c r="V29" s="11" t="s">
        <v>728</v>
      </c>
      <c r="W29" s="11"/>
    </row>
    <row r="30" spans="2:23">
      <c r="V30" s="129"/>
      <c r="W30" s="129"/>
    </row>
    <row r="31" spans="2:23">
      <c r="V31" s="129"/>
      <c r="W31" s="129"/>
    </row>
    <row r="32" spans="2:23">
      <c r="V32" s="129"/>
      <c r="W32" s="129"/>
    </row>
  </sheetData>
  <dataValidations count="1">
    <dataValidation type="custom" operator="greaterThanOrEqual" allowBlank="1" showInputMessage="1" showErrorMessage="1" error="This cell only accepts a number of &quot;NA&quot;_x000a_" sqref="S12:S29 T8:U29 S8:S10 E8:M29 N12:N29 N8:N10 O8:R29" xr:uid="{8B176FF6-5630-44FE-AC33-9D34ABE4C0AC}">
      <formula1>OR(AND(ISNUMBER(E8), E8&gt;=0), E8 ="NA")</formula1>
    </dataValidation>
  </dataValidations>
  <pageMargins left="0.7" right="0.7" top="0.75" bottom="0.75" header="0.3" footer="0.3"/>
  <pageSetup paperSize="5" scale="33" fitToHeight="0" orientation="landscape" r:id="rId1"/>
  <headerFooter>
    <oddFooter>&amp;LSDGE 2021 WMP - &amp;A&amp;C&amp;P&amp;R&amp;D</oddFooter>
  </headerFooter>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codeName="Sheet14" filterMode="1">
    <tabColor rgb="FFFFC000"/>
    <pageSetUpPr fitToPage="1"/>
  </sheetPr>
  <dimension ref="A1:AG123"/>
  <sheetViews>
    <sheetView zoomScale="80" zoomScaleNormal="80" zoomScaleSheetLayoutView="10" zoomScalePageLayoutView="55" workbookViewId="0">
      <pane xSplit="20" ySplit="7" topLeftCell="U67" activePane="bottomRight" state="frozen"/>
      <selection pane="bottomRight" activeCell="A70" sqref="A70"/>
      <selection pane="bottomLeft" activeCell="A8" sqref="A8"/>
      <selection pane="topRight" activeCell="U1" sqref="U1"/>
    </sheetView>
  </sheetViews>
  <sheetFormatPr defaultColWidth="8.7109375" defaultRowHeight="27" customHeight="1" outlineLevelCol="1"/>
  <cols>
    <col min="1" max="1" width="8.7109375" style="7"/>
    <col min="2" max="2" width="13.28515625" style="7" customWidth="1"/>
    <col min="3" max="3" width="23.28515625" style="7" customWidth="1"/>
    <col min="4" max="4" width="12.42578125" style="7" customWidth="1"/>
    <col min="5" max="5" width="47.140625" style="1" customWidth="1"/>
    <col min="6" max="6" width="15.42578125" style="1" hidden="1" customWidth="1"/>
    <col min="7" max="7" width="32" style="7" hidden="1" customWidth="1" outlineLevel="1"/>
    <col min="8" max="8" width="20.85546875" style="7" hidden="1" customWidth="1" outlineLevel="1"/>
    <col min="9" max="9" width="11.7109375" style="102" hidden="1" customWidth="1" outlineLevel="1"/>
    <col min="10" max="13" width="15.42578125" style="7" hidden="1" customWidth="1" outlineLevel="1"/>
    <col min="14" max="14" width="21.5703125" style="7" hidden="1" customWidth="1" outlineLevel="1"/>
    <col min="15" max="15" width="17.28515625" style="7" hidden="1" customWidth="1" outlineLevel="1"/>
    <col min="16" max="16" width="20.28515625" style="7" hidden="1" customWidth="1" outlineLevel="1"/>
    <col min="17" max="17" width="23" style="7" hidden="1" customWidth="1" outlineLevel="1"/>
    <col min="18" max="18" width="48.140625" style="7" hidden="1" customWidth="1" outlineLevel="1"/>
    <col min="19" max="19" width="25.5703125" style="7" customWidth="1" outlineLevel="1"/>
    <col min="20" max="20" width="16.140625" style="7" hidden="1" customWidth="1"/>
    <col min="21" max="21" width="18.28515625" style="102" customWidth="1" outlineLevel="1"/>
    <col min="22" max="23" width="15.7109375" style="102" customWidth="1" outlineLevel="1"/>
    <col min="24" max="32" width="15.7109375" style="7" customWidth="1" outlineLevel="1"/>
    <col min="33" max="33" width="96.42578125" style="138" customWidth="1"/>
    <col min="34" max="16363" width="8.7109375" style="7"/>
    <col min="16364" max="16369" width="8.7109375" style="7" bestFit="1"/>
    <col min="16370" max="16384" width="8.7109375" style="7"/>
  </cols>
  <sheetData>
    <row r="1" spans="2:33" ht="15"/>
    <row r="2" spans="2:33" ht="15">
      <c r="B2" s="13" t="s">
        <v>48</v>
      </c>
      <c r="C2" s="16" t="s">
        <v>729</v>
      </c>
      <c r="D2" s="43" t="s">
        <v>55</v>
      </c>
    </row>
    <row r="3" spans="2:33" ht="15">
      <c r="B3" s="14" t="s">
        <v>56</v>
      </c>
      <c r="C3" s="12">
        <v>12</v>
      </c>
      <c r="D3" s="213" t="s">
        <v>730</v>
      </c>
    </row>
    <row r="4" spans="2:33" ht="30">
      <c r="B4" s="15" t="s">
        <v>54</v>
      </c>
      <c r="C4" s="27">
        <v>44232</v>
      </c>
      <c r="D4" s="7" t="s">
        <v>731</v>
      </c>
      <c r="E4" s="88"/>
      <c r="F4" s="88"/>
      <c r="I4" s="111"/>
      <c r="J4" s="43"/>
      <c r="K4" s="43"/>
      <c r="L4" s="43"/>
      <c r="M4" s="43"/>
    </row>
    <row r="5" spans="2:33" ht="15">
      <c r="E5" s="88"/>
      <c r="F5" s="88"/>
      <c r="I5" s="111"/>
      <c r="J5" s="43"/>
      <c r="K5" s="43"/>
      <c r="L5" s="43"/>
      <c r="M5" s="43"/>
      <c r="U5" s="103" t="s">
        <v>653</v>
      </c>
      <c r="V5" s="103" t="s">
        <v>653</v>
      </c>
      <c r="W5" s="103" t="s">
        <v>653</v>
      </c>
      <c r="X5" s="39" t="s">
        <v>653</v>
      </c>
      <c r="Y5" s="40" t="s">
        <v>329</v>
      </c>
      <c r="Z5" s="40" t="s">
        <v>329</v>
      </c>
      <c r="AA5" s="40" t="s">
        <v>329</v>
      </c>
      <c r="AB5" s="40" t="s">
        <v>329</v>
      </c>
      <c r="AC5" s="40" t="s">
        <v>329</v>
      </c>
      <c r="AD5" s="40" t="s">
        <v>329</v>
      </c>
      <c r="AE5" s="40" t="s">
        <v>329</v>
      </c>
      <c r="AF5" s="40" t="s">
        <v>329</v>
      </c>
    </row>
    <row r="6" spans="2:33" ht="30">
      <c r="B6" s="2" t="s">
        <v>732</v>
      </c>
      <c r="E6" s="88"/>
      <c r="F6" s="88"/>
      <c r="I6" s="111"/>
      <c r="J6" s="43"/>
      <c r="K6" s="43"/>
      <c r="L6" s="43"/>
      <c r="M6" s="43"/>
      <c r="U6" s="135" t="s">
        <v>733</v>
      </c>
      <c r="V6" s="135" t="s">
        <v>734</v>
      </c>
      <c r="W6" s="135" t="s">
        <v>735</v>
      </c>
      <c r="X6" s="136" t="s">
        <v>736</v>
      </c>
      <c r="Y6" s="136" t="s">
        <v>733</v>
      </c>
      <c r="Z6" s="136" t="s">
        <v>734</v>
      </c>
      <c r="AA6" s="136" t="s">
        <v>735</v>
      </c>
      <c r="AB6" s="136" t="s">
        <v>736</v>
      </c>
      <c r="AC6" s="136" t="s">
        <v>733</v>
      </c>
      <c r="AD6" s="136" t="s">
        <v>734</v>
      </c>
      <c r="AE6" s="136" t="s">
        <v>735</v>
      </c>
      <c r="AF6" s="136" t="s">
        <v>736</v>
      </c>
    </row>
    <row r="7" spans="2:33" s="1" customFormat="1" ht="15.75" customHeight="1">
      <c r="B7" s="44" t="s">
        <v>60</v>
      </c>
      <c r="C7" s="94" t="s">
        <v>737</v>
      </c>
      <c r="D7" s="95" t="s">
        <v>738</v>
      </c>
      <c r="E7" s="94" t="s">
        <v>739</v>
      </c>
      <c r="F7" s="94" t="s">
        <v>740</v>
      </c>
      <c r="G7" s="44" t="s">
        <v>741</v>
      </c>
      <c r="H7" s="44" t="s">
        <v>742</v>
      </c>
      <c r="I7" s="44" t="s">
        <v>743</v>
      </c>
      <c r="J7" s="44" t="s">
        <v>744</v>
      </c>
      <c r="K7" s="44" t="s">
        <v>745</v>
      </c>
      <c r="L7" s="44" t="s">
        <v>746</v>
      </c>
      <c r="M7" s="44" t="s">
        <v>747</v>
      </c>
      <c r="N7" s="44" t="s">
        <v>748</v>
      </c>
      <c r="O7" s="44" t="s">
        <v>749</v>
      </c>
      <c r="P7" s="44" t="s">
        <v>750</v>
      </c>
      <c r="Q7" s="44" t="s">
        <v>751</v>
      </c>
      <c r="R7" s="44" t="s">
        <v>752</v>
      </c>
      <c r="S7" s="44" t="s">
        <v>753</v>
      </c>
      <c r="T7" s="44" t="s">
        <v>64</v>
      </c>
      <c r="U7" s="101">
        <v>2020</v>
      </c>
      <c r="V7" s="101">
        <v>2020</v>
      </c>
      <c r="W7" s="101">
        <v>2020</v>
      </c>
      <c r="X7" s="44">
        <v>2020</v>
      </c>
      <c r="Y7" s="101">
        <v>2021</v>
      </c>
      <c r="Z7" s="101">
        <v>2021</v>
      </c>
      <c r="AA7" s="101">
        <v>2021</v>
      </c>
      <c r="AB7" s="101">
        <v>2021</v>
      </c>
      <c r="AC7" s="101">
        <v>2022</v>
      </c>
      <c r="AD7" s="101">
        <v>2022</v>
      </c>
      <c r="AE7" s="101">
        <v>2022</v>
      </c>
      <c r="AF7" s="101">
        <v>2022</v>
      </c>
      <c r="AG7" s="44" t="s">
        <v>754</v>
      </c>
    </row>
    <row r="8" spans="2:33" s="93" customFormat="1" ht="60">
      <c r="B8" s="91" t="s">
        <v>32</v>
      </c>
      <c r="C8" s="119" t="s">
        <v>16</v>
      </c>
      <c r="D8" s="119" t="s">
        <v>755</v>
      </c>
      <c r="E8" s="119" t="s">
        <v>756</v>
      </c>
      <c r="F8" s="119" t="s">
        <v>757</v>
      </c>
      <c r="G8" s="63"/>
      <c r="H8" s="63"/>
      <c r="I8" s="100">
        <v>2012</v>
      </c>
      <c r="J8" s="92" t="s">
        <v>148</v>
      </c>
      <c r="K8" s="92" t="s">
        <v>148</v>
      </c>
      <c r="L8" s="92" t="s">
        <v>148</v>
      </c>
      <c r="M8" s="92" t="s">
        <v>148</v>
      </c>
      <c r="N8" s="92" t="s">
        <v>758</v>
      </c>
      <c r="O8" s="92" t="s">
        <v>148</v>
      </c>
      <c r="P8" s="92" t="s">
        <v>759</v>
      </c>
      <c r="Q8" s="92" t="s">
        <v>760</v>
      </c>
      <c r="R8" s="92"/>
      <c r="S8" s="92"/>
      <c r="T8" s="92"/>
      <c r="U8" s="120">
        <v>1190.5992808368801</v>
      </c>
      <c r="V8" s="107">
        <v>0</v>
      </c>
      <c r="W8" s="92" t="s">
        <v>148</v>
      </c>
      <c r="X8" s="92" t="s">
        <v>148</v>
      </c>
      <c r="Y8" s="137">
        <v>1539.3400779200001</v>
      </c>
      <c r="Z8" s="107">
        <v>0</v>
      </c>
      <c r="AA8" s="92" t="s">
        <v>148</v>
      </c>
      <c r="AB8" s="92" t="s">
        <v>148</v>
      </c>
      <c r="AC8" s="137">
        <v>1881.4154597280001</v>
      </c>
      <c r="AD8" s="107">
        <v>0</v>
      </c>
      <c r="AE8" s="92" t="s">
        <v>148</v>
      </c>
      <c r="AF8" s="92" t="s">
        <v>148</v>
      </c>
      <c r="AG8" s="141" t="s">
        <v>761</v>
      </c>
    </row>
    <row r="9" spans="2:33" s="93" customFormat="1" ht="45">
      <c r="B9" s="91" t="s">
        <v>32</v>
      </c>
      <c r="C9" s="119" t="s">
        <v>16</v>
      </c>
      <c r="D9" s="119" t="s">
        <v>762</v>
      </c>
      <c r="E9" s="119" t="s">
        <v>763</v>
      </c>
      <c r="F9" s="119" t="s">
        <v>764</v>
      </c>
      <c r="G9" s="63"/>
      <c r="H9" s="63"/>
      <c r="I9" s="100">
        <v>2012</v>
      </c>
      <c r="J9" s="92"/>
      <c r="K9" s="92"/>
      <c r="L9" s="92"/>
      <c r="M9" s="92"/>
      <c r="N9" s="92"/>
      <c r="O9" s="92"/>
      <c r="P9" s="92"/>
      <c r="Q9" s="92"/>
      <c r="R9" s="92" t="s">
        <v>756</v>
      </c>
      <c r="S9" s="92"/>
      <c r="T9" s="92"/>
      <c r="U9" s="107">
        <v>0</v>
      </c>
      <c r="V9" s="107">
        <v>0</v>
      </c>
      <c r="W9" s="92"/>
      <c r="X9" s="92"/>
      <c r="Y9" s="107">
        <v>0</v>
      </c>
      <c r="Z9" s="107">
        <v>0</v>
      </c>
      <c r="AA9" s="92"/>
      <c r="AB9" s="92"/>
      <c r="AC9" s="107">
        <v>0</v>
      </c>
      <c r="AD9" s="107">
        <v>0</v>
      </c>
      <c r="AE9" s="92"/>
      <c r="AF9" s="92"/>
      <c r="AG9" s="141"/>
    </row>
    <row r="10" spans="2:33" s="93" customFormat="1" ht="45">
      <c r="B10" s="91" t="s">
        <v>32</v>
      </c>
      <c r="C10" s="119" t="s">
        <v>16</v>
      </c>
      <c r="D10" s="119" t="s">
        <v>765</v>
      </c>
      <c r="E10" s="119" t="s">
        <v>766</v>
      </c>
      <c r="F10" s="119" t="s">
        <v>767</v>
      </c>
      <c r="G10" s="63"/>
      <c r="H10" s="63"/>
      <c r="I10" s="100">
        <v>2012</v>
      </c>
      <c r="J10" s="92"/>
      <c r="K10" s="92"/>
      <c r="L10" s="92"/>
      <c r="M10" s="92"/>
      <c r="N10" s="92"/>
      <c r="O10" s="92"/>
      <c r="P10" s="92"/>
      <c r="Q10" s="92"/>
      <c r="R10" s="92" t="s">
        <v>756</v>
      </c>
      <c r="S10" s="92"/>
      <c r="T10" s="92"/>
      <c r="U10" s="107">
        <v>0</v>
      </c>
      <c r="V10" s="107">
        <v>0</v>
      </c>
      <c r="W10" s="92"/>
      <c r="X10" s="92"/>
      <c r="Y10" s="107">
        <v>0</v>
      </c>
      <c r="Z10" s="107">
        <v>0</v>
      </c>
      <c r="AA10" s="92"/>
      <c r="AB10" s="92"/>
      <c r="AC10" s="107">
        <v>0</v>
      </c>
      <c r="AD10" s="107">
        <v>0</v>
      </c>
      <c r="AE10" s="92"/>
      <c r="AF10" s="92"/>
      <c r="AG10" s="142"/>
    </row>
    <row r="11" spans="2:33" s="93" customFormat="1" ht="45">
      <c r="B11" s="91" t="s">
        <v>32</v>
      </c>
      <c r="C11" s="119" t="s">
        <v>16</v>
      </c>
      <c r="D11" s="119" t="s">
        <v>768</v>
      </c>
      <c r="E11" s="119" t="s">
        <v>769</v>
      </c>
      <c r="F11" s="119" t="s">
        <v>770</v>
      </c>
      <c r="G11" s="63"/>
      <c r="H11" s="63"/>
      <c r="I11" s="100">
        <v>2012</v>
      </c>
      <c r="J11" s="92"/>
      <c r="K11" s="92"/>
      <c r="L11" s="92"/>
      <c r="M11" s="92"/>
      <c r="N11" s="92"/>
      <c r="O11" s="92"/>
      <c r="P11" s="92"/>
      <c r="Q11" s="92"/>
      <c r="R11" s="92" t="s">
        <v>756</v>
      </c>
      <c r="S11" s="92"/>
      <c r="T11" s="92"/>
      <c r="U11" s="107">
        <v>0</v>
      </c>
      <c r="V11" s="107">
        <v>0</v>
      </c>
      <c r="W11" s="92"/>
      <c r="X11" s="92"/>
      <c r="Y11" s="107">
        <v>0</v>
      </c>
      <c r="Z11" s="107">
        <v>0</v>
      </c>
      <c r="AA11" s="92"/>
      <c r="AB11" s="92"/>
      <c r="AC11" s="107">
        <v>0</v>
      </c>
      <c r="AD11" s="107">
        <v>0</v>
      </c>
      <c r="AE11" s="92"/>
      <c r="AF11" s="92"/>
      <c r="AG11" s="142"/>
    </row>
    <row r="12" spans="2:33" s="93" customFormat="1" ht="45">
      <c r="B12" s="91" t="s">
        <v>32</v>
      </c>
      <c r="C12" s="119" t="s">
        <v>16</v>
      </c>
      <c r="D12" s="119" t="s">
        <v>771</v>
      </c>
      <c r="E12" s="119" t="s">
        <v>772</v>
      </c>
      <c r="F12" s="119" t="s">
        <v>773</v>
      </c>
      <c r="G12" s="63"/>
      <c r="H12" s="63"/>
      <c r="I12" s="100">
        <v>2012</v>
      </c>
      <c r="J12" s="92"/>
      <c r="K12" s="92"/>
      <c r="L12" s="92"/>
      <c r="M12" s="92"/>
      <c r="N12" s="92"/>
      <c r="O12" s="92"/>
      <c r="P12" s="92"/>
      <c r="Q12" s="92"/>
      <c r="R12" s="92" t="s">
        <v>756</v>
      </c>
      <c r="S12" s="92"/>
      <c r="T12" s="92"/>
      <c r="U12" s="107">
        <v>0</v>
      </c>
      <c r="V12" s="107">
        <v>0</v>
      </c>
      <c r="W12" s="92"/>
      <c r="X12" s="92"/>
      <c r="Y12" s="107">
        <v>0</v>
      </c>
      <c r="Z12" s="107">
        <v>0</v>
      </c>
      <c r="AA12" s="92"/>
      <c r="AB12" s="92"/>
      <c r="AC12" s="107">
        <v>0</v>
      </c>
      <c r="AD12" s="107">
        <v>0</v>
      </c>
      <c r="AE12" s="92"/>
      <c r="AF12" s="92"/>
      <c r="AG12" s="142"/>
    </row>
    <row r="13" spans="2:33" s="93" customFormat="1" ht="45">
      <c r="B13" s="91" t="s">
        <v>32</v>
      </c>
      <c r="C13" s="119" t="s">
        <v>16</v>
      </c>
      <c r="D13" s="119" t="s">
        <v>774</v>
      </c>
      <c r="E13" s="119" t="s">
        <v>775</v>
      </c>
      <c r="F13" s="119" t="s">
        <v>776</v>
      </c>
      <c r="G13" s="63"/>
      <c r="H13" s="63"/>
      <c r="I13" s="100">
        <v>2012</v>
      </c>
      <c r="J13" s="92"/>
      <c r="K13" s="92"/>
      <c r="L13" s="92"/>
      <c r="M13" s="92"/>
      <c r="N13" s="92"/>
      <c r="O13" s="92"/>
      <c r="P13" s="92"/>
      <c r="Q13" s="92"/>
      <c r="R13" s="92" t="s">
        <v>756</v>
      </c>
      <c r="S13" s="92"/>
      <c r="T13" s="92"/>
      <c r="U13" s="107">
        <v>0</v>
      </c>
      <c r="V13" s="107">
        <v>0</v>
      </c>
      <c r="W13" s="92"/>
      <c r="X13" s="92"/>
      <c r="Y13" s="107">
        <v>0</v>
      </c>
      <c r="Z13" s="107">
        <v>0</v>
      </c>
      <c r="AA13" s="92"/>
      <c r="AB13" s="92"/>
      <c r="AC13" s="107">
        <v>0</v>
      </c>
      <c r="AD13" s="107">
        <v>0</v>
      </c>
      <c r="AE13" s="92"/>
      <c r="AF13" s="92"/>
      <c r="AG13" s="142"/>
    </row>
    <row r="14" spans="2:33" s="93" customFormat="1" ht="30">
      <c r="B14" s="91" t="s">
        <v>32</v>
      </c>
      <c r="C14" s="119" t="s">
        <v>21</v>
      </c>
      <c r="D14" s="119" t="s">
        <v>777</v>
      </c>
      <c r="E14" s="119" t="s">
        <v>778</v>
      </c>
      <c r="F14" s="119" t="s">
        <v>779</v>
      </c>
      <c r="G14" s="63"/>
      <c r="H14" s="63"/>
      <c r="I14" s="100">
        <v>2010</v>
      </c>
      <c r="J14" s="92" t="s">
        <v>148</v>
      </c>
      <c r="K14" s="92" t="s">
        <v>148</v>
      </c>
      <c r="L14" s="92" t="s">
        <v>148</v>
      </c>
      <c r="M14" s="92" t="s">
        <v>148</v>
      </c>
      <c r="N14" s="92" t="s">
        <v>758</v>
      </c>
      <c r="O14" s="92" t="s">
        <v>148</v>
      </c>
      <c r="P14" s="92" t="s">
        <v>759</v>
      </c>
      <c r="Q14" s="92" t="s">
        <v>760</v>
      </c>
      <c r="R14" s="92"/>
      <c r="S14" s="92" t="s">
        <v>780</v>
      </c>
      <c r="T14" s="92"/>
      <c r="U14" s="120">
        <v>1083.464145762</v>
      </c>
      <c r="V14" s="107">
        <v>0</v>
      </c>
      <c r="W14" s="92" t="s">
        <v>148</v>
      </c>
      <c r="X14" s="121">
        <v>30</v>
      </c>
      <c r="Y14" s="120">
        <v>482.94402251846395</v>
      </c>
      <c r="Z14" s="107">
        <v>0</v>
      </c>
      <c r="AA14" s="92" t="s">
        <v>148</v>
      </c>
      <c r="AB14" s="92">
        <v>20</v>
      </c>
      <c r="AC14" s="120">
        <v>558.36472896441592</v>
      </c>
      <c r="AD14" s="92">
        <v>0</v>
      </c>
      <c r="AE14" s="92" t="s">
        <v>148</v>
      </c>
      <c r="AF14" s="92">
        <v>20</v>
      </c>
      <c r="AG14" s="142"/>
    </row>
    <row r="15" spans="2:33" s="93" customFormat="1" ht="30">
      <c r="B15" s="91" t="s">
        <v>32</v>
      </c>
      <c r="C15" s="119" t="s">
        <v>21</v>
      </c>
      <c r="D15" s="119" t="s">
        <v>781</v>
      </c>
      <c r="E15" s="119" t="s">
        <v>782</v>
      </c>
      <c r="F15" s="119" t="s">
        <v>783</v>
      </c>
      <c r="G15" s="63"/>
      <c r="H15" s="63"/>
      <c r="I15" s="100" t="s">
        <v>148</v>
      </c>
      <c r="J15" s="92"/>
      <c r="K15" s="92"/>
      <c r="L15" s="92"/>
      <c r="M15" s="92"/>
      <c r="N15" s="92"/>
      <c r="O15" s="92"/>
      <c r="P15" s="92"/>
      <c r="Q15" s="92"/>
      <c r="R15" s="92"/>
      <c r="S15" s="92"/>
      <c r="T15" s="92"/>
      <c r="U15" s="107">
        <v>0</v>
      </c>
      <c r="V15" s="107">
        <v>0</v>
      </c>
      <c r="W15" s="92"/>
      <c r="X15" s="92"/>
      <c r="Y15" s="107">
        <v>0</v>
      </c>
      <c r="Z15" s="107">
        <v>0</v>
      </c>
      <c r="AA15" s="92"/>
      <c r="AB15" s="92"/>
      <c r="AC15" s="107">
        <v>0</v>
      </c>
      <c r="AD15" s="107">
        <v>0</v>
      </c>
      <c r="AE15" s="92"/>
      <c r="AF15" s="92"/>
      <c r="AG15" s="142"/>
    </row>
    <row r="16" spans="2:33" s="93" customFormat="1" ht="30">
      <c r="B16" s="91" t="s">
        <v>32</v>
      </c>
      <c r="C16" s="119" t="s">
        <v>21</v>
      </c>
      <c r="D16" s="119" t="s">
        <v>784</v>
      </c>
      <c r="E16" s="119" t="s">
        <v>785</v>
      </c>
      <c r="F16" s="119" t="s">
        <v>786</v>
      </c>
      <c r="G16" s="63" t="s">
        <v>41</v>
      </c>
      <c r="H16" s="63"/>
      <c r="I16" s="100">
        <v>2011</v>
      </c>
      <c r="J16" s="92">
        <v>131.86000000000001</v>
      </c>
      <c r="K16" s="92" t="s">
        <v>148</v>
      </c>
      <c r="L16" s="92">
        <v>122.84</v>
      </c>
      <c r="M16" s="92"/>
      <c r="N16" s="92" t="s">
        <v>758</v>
      </c>
      <c r="O16" s="92"/>
      <c r="P16" s="92" t="s">
        <v>759</v>
      </c>
      <c r="Q16" s="92" t="s">
        <v>760</v>
      </c>
      <c r="R16" s="92"/>
      <c r="S16" s="92" t="s">
        <v>787</v>
      </c>
      <c r="T16" s="92"/>
      <c r="U16" s="120">
        <v>835.29799758000013</v>
      </c>
      <c r="V16" s="107">
        <v>0</v>
      </c>
      <c r="W16" s="92" t="s">
        <v>148</v>
      </c>
      <c r="X16" s="92">
        <v>502</v>
      </c>
      <c r="Y16" s="107">
        <v>655.99555784200004</v>
      </c>
      <c r="Z16" s="107">
        <v>0</v>
      </c>
      <c r="AA16" s="92" t="s">
        <v>148</v>
      </c>
      <c r="AB16" s="92">
        <v>500</v>
      </c>
      <c r="AC16" s="107">
        <v>655.99555784200004</v>
      </c>
      <c r="AD16" s="107">
        <v>0</v>
      </c>
      <c r="AE16" s="92" t="s">
        <v>148</v>
      </c>
      <c r="AF16" s="92">
        <v>500</v>
      </c>
      <c r="AG16" s="141"/>
    </row>
    <row r="17" spans="2:33" s="93" customFormat="1" ht="31.5" customHeight="1">
      <c r="B17" s="91" t="s">
        <v>32</v>
      </c>
      <c r="C17" s="119" t="s">
        <v>21</v>
      </c>
      <c r="D17" s="119" t="s">
        <v>788</v>
      </c>
      <c r="E17" s="119" t="s">
        <v>789</v>
      </c>
      <c r="F17" s="119" t="s">
        <v>790</v>
      </c>
      <c r="G17" s="63"/>
      <c r="H17" s="63"/>
      <c r="I17" s="100">
        <v>2009</v>
      </c>
      <c r="J17" s="92"/>
      <c r="K17" s="92"/>
      <c r="L17" s="92"/>
      <c r="M17" s="92"/>
      <c r="N17" s="92" t="s">
        <v>758</v>
      </c>
      <c r="O17" s="92"/>
      <c r="P17" s="92" t="s">
        <v>759</v>
      </c>
      <c r="Q17" s="92" t="s">
        <v>760</v>
      </c>
      <c r="R17" s="92"/>
      <c r="S17" s="92"/>
      <c r="T17" s="92"/>
      <c r="U17" s="120">
        <f>265.26143236076+342.97535349</f>
        <v>608.23678585076004</v>
      </c>
      <c r="V17" s="120">
        <v>3363.3310699999993</v>
      </c>
      <c r="W17" s="92" t="s">
        <v>148</v>
      </c>
      <c r="X17" s="92" t="s">
        <v>148</v>
      </c>
      <c r="Y17" s="120">
        <v>3485.63741764</v>
      </c>
      <c r="Z17" s="120">
        <v>3288.9925395125329</v>
      </c>
      <c r="AA17" s="92" t="s">
        <v>148</v>
      </c>
      <c r="AB17" s="92" t="s">
        <v>148</v>
      </c>
      <c r="AC17" s="120">
        <v>302.57088636000003</v>
      </c>
      <c r="AD17" s="120">
        <v>3617.8917934637866</v>
      </c>
      <c r="AE17" s="92" t="s">
        <v>148</v>
      </c>
      <c r="AF17" s="92" t="s">
        <v>148</v>
      </c>
      <c r="AG17" s="141" t="s">
        <v>761</v>
      </c>
    </row>
    <row r="18" spans="2:33" s="93" customFormat="1" ht="30">
      <c r="B18" s="91" t="s">
        <v>32</v>
      </c>
      <c r="C18" s="119" t="s">
        <v>21</v>
      </c>
      <c r="D18" s="119" t="s">
        <v>791</v>
      </c>
      <c r="E18" s="119" t="s">
        <v>792</v>
      </c>
      <c r="F18" s="119" t="s">
        <v>793</v>
      </c>
      <c r="G18" s="63"/>
      <c r="H18" s="63"/>
      <c r="I18" s="100">
        <v>2012</v>
      </c>
      <c r="J18" s="92"/>
      <c r="K18" s="92"/>
      <c r="L18" s="92"/>
      <c r="M18" s="92"/>
      <c r="N18" s="92"/>
      <c r="O18" s="92"/>
      <c r="P18" s="92"/>
      <c r="Q18" s="92"/>
      <c r="R18" s="92" t="s">
        <v>794</v>
      </c>
      <c r="S18" s="92"/>
      <c r="T18" s="92"/>
      <c r="U18" s="107">
        <v>0</v>
      </c>
      <c r="V18" s="107">
        <v>0</v>
      </c>
      <c r="W18" s="92"/>
      <c r="X18" s="92"/>
      <c r="Y18" s="107">
        <v>0</v>
      </c>
      <c r="Z18" s="107">
        <v>0</v>
      </c>
      <c r="AA18" s="92"/>
      <c r="AB18" s="92"/>
      <c r="AC18" s="107">
        <v>0</v>
      </c>
      <c r="AD18" s="107">
        <v>0</v>
      </c>
      <c r="AE18" s="92"/>
      <c r="AF18" s="92"/>
      <c r="AG18" s="142"/>
    </row>
    <row r="19" spans="2:33" s="93" customFormat="1" ht="30">
      <c r="B19" s="91" t="s">
        <v>32</v>
      </c>
      <c r="C19" s="119" t="s">
        <v>21</v>
      </c>
      <c r="D19" s="119" t="s">
        <v>795</v>
      </c>
      <c r="E19" s="119" t="s">
        <v>796</v>
      </c>
      <c r="F19" s="119" t="s">
        <v>797</v>
      </c>
      <c r="G19" s="63"/>
      <c r="H19" s="63"/>
      <c r="I19" s="100">
        <v>2014</v>
      </c>
      <c r="J19" s="92"/>
      <c r="K19" s="92"/>
      <c r="L19" s="92"/>
      <c r="M19" s="92"/>
      <c r="N19" s="92"/>
      <c r="O19" s="92"/>
      <c r="P19" s="92"/>
      <c r="Q19" s="92"/>
      <c r="R19" s="92" t="s">
        <v>789</v>
      </c>
      <c r="S19" s="92"/>
      <c r="T19" s="92"/>
      <c r="U19" s="107">
        <v>0</v>
      </c>
      <c r="V19" s="107">
        <v>0</v>
      </c>
      <c r="W19" s="92"/>
      <c r="X19" s="92"/>
      <c r="Y19" s="107">
        <v>0</v>
      </c>
      <c r="Z19" s="107">
        <v>0</v>
      </c>
      <c r="AA19" s="92"/>
      <c r="AB19" s="92"/>
      <c r="AC19" s="107">
        <v>0</v>
      </c>
      <c r="AD19" s="107">
        <v>0</v>
      </c>
      <c r="AE19" s="92"/>
      <c r="AF19" s="92"/>
      <c r="AG19" s="142"/>
    </row>
    <row r="20" spans="2:33" s="93" customFormat="1" ht="60">
      <c r="B20" s="91" t="s">
        <v>32</v>
      </c>
      <c r="C20" s="119" t="s">
        <v>21</v>
      </c>
      <c r="D20" s="119" t="s">
        <v>798</v>
      </c>
      <c r="E20" s="119" t="s">
        <v>799</v>
      </c>
      <c r="F20" s="119" t="s">
        <v>800</v>
      </c>
      <c r="G20" s="63"/>
      <c r="H20" s="63"/>
      <c r="I20" s="100">
        <v>2012</v>
      </c>
      <c r="J20" s="92"/>
      <c r="K20" s="92"/>
      <c r="L20" s="92"/>
      <c r="M20" s="92"/>
      <c r="N20" s="92" t="s">
        <v>801</v>
      </c>
      <c r="O20" s="92" t="s">
        <v>802</v>
      </c>
      <c r="P20" s="92" t="s">
        <v>759</v>
      </c>
      <c r="Q20" s="92" t="s">
        <v>760</v>
      </c>
      <c r="R20" s="92"/>
      <c r="S20" s="92"/>
      <c r="T20" s="92"/>
      <c r="U20" s="107">
        <v>0</v>
      </c>
      <c r="V20" s="107">
        <v>0</v>
      </c>
      <c r="W20" s="92" t="s">
        <v>148</v>
      </c>
      <c r="X20" s="92" t="s">
        <v>148</v>
      </c>
      <c r="Y20" s="107">
        <v>0</v>
      </c>
      <c r="Z20" s="107">
        <v>0</v>
      </c>
      <c r="AA20" s="92" t="s">
        <v>148</v>
      </c>
      <c r="AB20" s="92" t="s">
        <v>148</v>
      </c>
      <c r="AC20" s="120">
        <v>7310.0000000000009</v>
      </c>
      <c r="AD20" s="107">
        <v>0</v>
      </c>
      <c r="AE20" s="92" t="s">
        <v>148</v>
      </c>
      <c r="AF20" s="92" t="s">
        <v>148</v>
      </c>
      <c r="AG20" s="141" t="s">
        <v>761</v>
      </c>
    </row>
    <row r="21" spans="2:33" s="93" customFormat="1" ht="45">
      <c r="B21" s="91" t="s">
        <v>32</v>
      </c>
      <c r="C21" s="119" t="s">
        <v>21</v>
      </c>
      <c r="D21" s="119" t="s">
        <v>803</v>
      </c>
      <c r="E21" s="119" t="s">
        <v>804</v>
      </c>
      <c r="F21" s="119" t="s">
        <v>805</v>
      </c>
      <c r="G21" s="63" t="s">
        <v>26</v>
      </c>
      <c r="H21" s="63" t="s">
        <v>22</v>
      </c>
      <c r="I21" s="100">
        <v>2008</v>
      </c>
      <c r="J21" s="92"/>
      <c r="K21" s="92"/>
      <c r="L21" s="92"/>
      <c r="M21" s="92"/>
      <c r="N21" s="92"/>
      <c r="O21" s="92"/>
      <c r="P21" s="92"/>
      <c r="Q21" s="92"/>
      <c r="R21" s="92" t="s">
        <v>806</v>
      </c>
      <c r="S21" s="92"/>
      <c r="T21" s="92"/>
      <c r="U21" s="107">
        <v>0</v>
      </c>
      <c r="V21" s="107">
        <v>0</v>
      </c>
      <c r="W21" s="92"/>
      <c r="X21" s="92"/>
      <c r="Y21" s="107">
        <v>0</v>
      </c>
      <c r="Z21" s="107">
        <v>0</v>
      </c>
      <c r="AA21" s="92"/>
      <c r="AB21" s="92"/>
      <c r="AC21" s="107">
        <v>0</v>
      </c>
      <c r="AD21" s="107">
        <v>0</v>
      </c>
      <c r="AE21" s="92"/>
      <c r="AF21" s="92"/>
      <c r="AG21" s="142"/>
    </row>
    <row r="22" spans="2:33" s="93" customFormat="1" ht="30">
      <c r="B22" s="91" t="s">
        <v>32</v>
      </c>
      <c r="C22" s="119" t="s">
        <v>21</v>
      </c>
      <c r="D22" s="119" t="s">
        <v>803</v>
      </c>
      <c r="E22" s="119" t="s">
        <v>807</v>
      </c>
      <c r="F22" s="119" t="s">
        <v>808</v>
      </c>
      <c r="G22" s="63"/>
      <c r="H22" s="63"/>
      <c r="I22" s="100">
        <v>2009</v>
      </c>
      <c r="J22" s="92"/>
      <c r="K22" s="92"/>
      <c r="L22" s="92"/>
      <c r="M22" s="92"/>
      <c r="N22" s="92"/>
      <c r="O22" s="92"/>
      <c r="P22" s="92"/>
      <c r="Q22" s="92"/>
      <c r="R22" s="92" t="s">
        <v>789</v>
      </c>
      <c r="S22" s="92"/>
      <c r="T22" s="92"/>
      <c r="U22" s="107">
        <v>0</v>
      </c>
      <c r="V22" s="107">
        <v>0</v>
      </c>
      <c r="W22" s="92"/>
      <c r="X22" s="92"/>
      <c r="Y22" s="107">
        <v>0</v>
      </c>
      <c r="Z22" s="107">
        <v>0</v>
      </c>
      <c r="AA22" s="92"/>
      <c r="AB22" s="92"/>
      <c r="AC22" s="107">
        <v>0</v>
      </c>
      <c r="AD22" s="107">
        <v>0</v>
      </c>
      <c r="AE22" s="92"/>
      <c r="AF22" s="92"/>
      <c r="AG22" s="142"/>
    </row>
    <row r="23" spans="2:33" s="93" customFormat="1" ht="30">
      <c r="B23" s="91" t="s">
        <v>28</v>
      </c>
      <c r="C23" s="119" t="s">
        <v>25</v>
      </c>
      <c r="D23" s="119" t="s">
        <v>809</v>
      </c>
      <c r="E23" s="119" t="s">
        <v>810</v>
      </c>
      <c r="F23" s="119" t="s">
        <v>811</v>
      </c>
      <c r="G23" s="63" t="s">
        <v>26</v>
      </c>
      <c r="H23" s="63"/>
      <c r="I23" s="100">
        <v>2016</v>
      </c>
      <c r="J23" s="92"/>
      <c r="K23" s="92"/>
      <c r="L23" s="92">
        <v>408.85</v>
      </c>
      <c r="M23" s="92">
        <v>932.76</v>
      </c>
      <c r="N23" s="92" t="s">
        <v>758</v>
      </c>
      <c r="O23" s="92"/>
      <c r="P23" s="92" t="s">
        <v>759</v>
      </c>
      <c r="Q23" s="92" t="s">
        <v>812</v>
      </c>
      <c r="R23" s="92"/>
      <c r="S23" s="92" t="s">
        <v>813</v>
      </c>
      <c r="T23" s="92"/>
      <c r="U23" s="120">
        <v>992.18232999999998</v>
      </c>
      <c r="V23" s="107">
        <v>0</v>
      </c>
      <c r="W23" s="92" t="s">
        <v>148</v>
      </c>
      <c r="X23" s="92">
        <v>30</v>
      </c>
      <c r="Y23" s="107">
        <v>1586.511</v>
      </c>
      <c r="Z23" s="107">
        <v>0</v>
      </c>
      <c r="AA23" s="92" t="s">
        <v>148</v>
      </c>
      <c r="AB23" s="92">
        <v>32</v>
      </c>
      <c r="AC23" s="107">
        <v>1791.2329999999999</v>
      </c>
      <c r="AD23" s="107">
        <v>0</v>
      </c>
      <c r="AE23" s="92" t="s">
        <v>148</v>
      </c>
      <c r="AF23" s="92">
        <v>40</v>
      </c>
      <c r="AG23" s="141"/>
    </row>
    <row r="24" spans="2:33" s="93" customFormat="1" ht="30">
      <c r="B24" s="91" t="s">
        <v>28</v>
      </c>
      <c r="C24" s="119" t="s">
        <v>25</v>
      </c>
      <c r="D24" s="119" t="s">
        <v>814</v>
      </c>
      <c r="E24" s="119" t="s">
        <v>815</v>
      </c>
      <c r="F24" s="119"/>
      <c r="G24" s="63"/>
      <c r="H24" s="63"/>
      <c r="I24" s="100">
        <v>1997</v>
      </c>
      <c r="J24" s="92"/>
      <c r="K24" s="92"/>
      <c r="L24" s="92"/>
      <c r="M24" s="92"/>
      <c r="N24" s="92"/>
      <c r="O24" s="92"/>
      <c r="P24" s="92"/>
      <c r="Q24" s="92"/>
      <c r="R24" s="92" t="s">
        <v>816</v>
      </c>
      <c r="S24" s="92"/>
      <c r="T24" s="92"/>
      <c r="U24" s="107">
        <v>0</v>
      </c>
      <c r="V24" s="107">
        <v>0</v>
      </c>
      <c r="W24" s="92"/>
      <c r="X24" s="92"/>
      <c r="Y24" s="107">
        <v>0</v>
      </c>
      <c r="Z24" s="107">
        <v>0</v>
      </c>
      <c r="AA24" s="92"/>
      <c r="AB24" s="92"/>
      <c r="AC24" s="107">
        <v>0</v>
      </c>
      <c r="AD24" s="107">
        <v>0</v>
      </c>
      <c r="AE24" s="92"/>
      <c r="AF24" s="92"/>
      <c r="AG24" s="142"/>
    </row>
    <row r="25" spans="2:33" s="93" customFormat="1" ht="30">
      <c r="B25" s="91" t="s">
        <v>28</v>
      </c>
      <c r="C25" s="119" t="s">
        <v>25</v>
      </c>
      <c r="D25" s="119" t="s">
        <v>817</v>
      </c>
      <c r="E25" s="119" t="s">
        <v>818</v>
      </c>
      <c r="F25" s="119" t="s">
        <v>819</v>
      </c>
      <c r="G25" s="63" t="s">
        <v>22</v>
      </c>
      <c r="H25" s="63" t="s">
        <v>26</v>
      </c>
      <c r="I25" s="100">
        <v>2020</v>
      </c>
      <c r="J25" s="92"/>
      <c r="K25" s="92"/>
      <c r="L25" s="92">
        <v>42.77</v>
      </c>
      <c r="M25" s="92">
        <v>76.73</v>
      </c>
      <c r="N25" s="92" t="s">
        <v>801</v>
      </c>
      <c r="O25" s="92" t="s">
        <v>802</v>
      </c>
      <c r="P25" s="92" t="s">
        <v>759</v>
      </c>
      <c r="Q25" s="92" t="s">
        <v>812</v>
      </c>
      <c r="R25" s="92"/>
      <c r="S25" s="92"/>
      <c r="T25" s="92"/>
      <c r="U25" s="120">
        <v>1797.6911200000002</v>
      </c>
      <c r="V25" s="107">
        <v>0</v>
      </c>
      <c r="W25" s="121">
        <v>1.9</v>
      </c>
      <c r="X25" s="92" t="s">
        <v>148</v>
      </c>
      <c r="Y25" s="120">
        <v>55000</v>
      </c>
      <c r="Z25" s="120">
        <v>1500</v>
      </c>
      <c r="AA25" s="121">
        <v>20</v>
      </c>
      <c r="AB25" s="92" t="s">
        <v>148</v>
      </c>
      <c r="AC25" s="120">
        <v>96000</v>
      </c>
      <c r="AD25" s="120">
        <v>2500</v>
      </c>
      <c r="AE25" s="121">
        <v>60</v>
      </c>
      <c r="AF25" s="92" t="s">
        <v>148</v>
      </c>
      <c r="AG25" s="141"/>
    </row>
    <row r="26" spans="2:33" s="93" customFormat="1" ht="30">
      <c r="B26" s="91" t="s">
        <v>28</v>
      </c>
      <c r="C26" s="119" t="s">
        <v>25</v>
      </c>
      <c r="D26" s="119" t="s">
        <v>820</v>
      </c>
      <c r="E26" s="119" t="s">
        <v>821</v>
      </c>
      <c r="F26" s="119"/>
      <c r="G26" s="63"/>
      <c r="H26" s="63"/>
      <c r="I26" s="100">
        <v>1997</v>
      </c>
      <c r="J26" s="92"/>
      <c r="K26" s="92"/>
      <c r="L26" s="92"/>
      <c r="M26" s="92"/>
      <c r="N26" s="92"/>
      <c r="O26" s="92"/>
      <c r="P26" s="92"/>
      <c r="Q26" s="92"/>
      <c r="R26" s="92" t="s">
        <v>822</v>
      </c>
      <c r="S26" s="92"/>
      <c r="T26" s="92"/>
      <c r="U26" s="107">
        <v>0</v>
      </c>
      <c r="V26" s="107">
        <v>0</v>
      </c>
      <c r="W26" s="92"/>
      <c r="X26" s="92"/>
      <c r="Y26" s="107">
        <v>0</v>
      </c>
      <c r="Z26" s="107">
        <v>0</v>
      </c>
      <c r="AA26" s="92"/>
      <c r="AB26" s="92"/>
      <c r="AC26" s="107">
        <v>0</v>
      </c>
      <c r="AD26" s="107">
        <v>0</v>
      </c>
      <c r="AE26" s="92"/>
      <c r="AF26" s="92"/>
      <c r="AG26" s="142"/>
    </row>
    <row r="27" spans="2:33" s="93" customFormat="1" ht="30">
      <c r="B27" s="91" t="s">
        <v>28</v>
      </c>
      <c r="C27" s="119" t="s">
        <v>25</v>
      </c>
      <c r="D27" s="119" t="s">
        <v>823</v>
      </c>
      <c r="E27" s="119" t="s">
        <v>824</v>
      </c>
      <c r="F27" s="119" t="s">
        <v>825</v>
      </c>
      <c r="G27" s="63"/>
      <c r="H27" s="63"/>
      <c r="I27" s="100">
        <v>1997</v>
      </c>
      <c r="J27" s="92"/>
      <c r="K27" s="92"/>
      <c r="L27" s="92"/>
      <c r="M27" s="92"/>
      <c r="N27" s="92"/>
      <c r="O27" s="92"/>
      <c r="P27" s="92"/>
      <c r="Q27" s="92"/>
      <c r="R27" s="92" t="s">
        <v>822</v>
      </c>
      <c r="S27" s="92"/>
      <c r="T27" s="92"/>
      <c r="U27" s="107">
        <v>0</v>
      </c>
      <c r="V27" s="107">
        <v>0</v>
      </c>
      <c r="W27" s="92"/>
      <c r="X27" s="92"/>
      <c r="Y27" s="107">
        <v>0</v>
      </c>
      <c r="Z27" s="107"/>
      <c r="AA27" s="92"/>
      <c r="AB27" s="92"/>
      <c r="AC27" s="107">
        <v>0</v>
      </c>
      <c r="AD27" s="107"/>
      <c r="AE27" s="92"/>
      <c r="AF27" s="92"/>
      <c r="AG27" s="142"/>
    </row>
    <row r="28" spans="2:33" s="93" customFormat="1" ht="45">
      <c r="B28" s="91" t="s">
        <v>28</v>
      </c>
      <c r="C28" s="119" t="s">
        <v>25</v>
      </c>
      <c r="D28" s="119" t="s">
        <v>826</v>
      </c>
      <c r="E28" s="119" t="s">
        <v>827</v>
      </c>
      <c r="F28" s="119" t="s">
        <v>828</v>
      </c>
      <c r="G28" s="63"/>
      <c r="H28" s="63"/>
      <c r="I28" s="100">
        <v>1997</v>
      </c>
      <c r="J28" s="92"/>
      <c r="K28" s="92"/>
      <c r="L28" s="92"/>
      <c r="M28" s="92"/>
      <c r="N28" s="92"/>
      <c r="O28" s="92"/>
      <c r="P28" s="92"/>
      <c r="Q28" s="92"/>
      <c r="R28" s="92" t="s">
        <v>822</v>
      </c>
      <c r="S28" s="92"/>
      <c r="T28" s="92"/>
      <c r="U28" s="107"/>
      <c r="V28" s="107"/>
      <c r="W28" s="92"/>
      <c r="X28" s="92"/>
      <c r="Y28" s="107"/>
      <c r="Z28" s="107"/>
      <c r="AA28" s="92"/>
      <c r="AB28" s="92"/>
      <c r="AC28" s="107"/>
      <c r="AD28" s="107"/>
      <c r="AE28" s="92"/>
      <c r="AF28" s="92"/>
      <c r="AG28" s="141" t="s">
        <v>829</v>
      </c>
    </row>
    <row r="29" spans="2:33" s="93" customFormat="1" ht="30">
      <c r="B29" s="91" t="s">
        <v>28</v>
      </c>
      <c r="C29" s="119" t="s">
        <v>25</v>
      </c>
      <c r="D29" s="119" t="s">
        <v>830</v>
      </c>
      <c r="E29" s="119" t="s">
        <v>831</v>
      </c>
      <c r="F29" s="119" t="s">
        <v>832</v>
      </c>
      <c r="G29" s="63" t="s">
        <v>26</v>
      </c>
      <c r="H29" s="63"/>
      <c r="I29" s="100">
        <v>2019</v>
      </c>
      <c r="J29" s="92"/>
      <c r="K29" s="92"/>
      <c r="L29" s="92">
        <v>274.83</v>
      </c>
      <c r="M29" s="92">
        <v>1417.2</v>
      </c>
      <c r="N29" s="92" t="s">
        <v>801</v>
      </c>
      <c r="O29" s="92" t="s">
        <v>802</v>
      </c>
      <c r="P29" s="92" t="s">
        <v>759</v>
      </c>
      <c r="Q29" s="92" t="s">
        <v>812</v>
      </c>
      <c r="R29" s="92"/>
      <c r="S29" s="92" t="s">
        <v>833</v>
      </c>
      <c r="T29" s="92"/>
      <c r="U29" s="120">
        <v>6520.6375399999997</v>
      </c>
      <c r="V29" s="107">
        <v>0</v>
      </c>
      <c r="W29" s="92" t="s">
        <v>148</v>
      </c>
      <c r="X29" s="92">
        <v>3179</v>
      </c>
      <c r="Y29" s="120">
        <v>10177.77</v>
      </c>
      <c r="Z29" s="107">
        <v>0</v>
      </c>
      <c r="AA29" s="92" t="s">
        <v>148</v>
      </c>
      <c r="AB29" s="92">
        <v>3970</v>
      </c>
      <c r="AC29" s="120">
        <v>3078.9372000000008</v>
      </c>
      <c r="AD29" s="107">
        <v>0</v>
      </c>
      <c r="AE29" s="92" t="s">
        <v>148</v>
      </c>
      <c r="AF29" s="121">
        <v>906</v>
      </c>
      <c r="AG29" s="141"/>
    </row>
    <row r="30" spans="2:33" s="93" customFormat="1" ht="30">
      <c r="B30" s="91" t="s">
        <v>28</v>
      </c>
      <c r="C30" s="119" t="s">
        <v>25</v>
      </c>
      <c r="D30" s="119" t="s">
        <v>834</v>
      </c>
      <c r="E30" s="119" t="s">
        <v>835</v>
      </c>
      <c r="F30" s="119" t="s">
        <v>836</v>
      </c>
      <c r="G30" s="63" t="s">
        <v>41</v>
      </c>
      <c r="H30" s="63"/>
      <c r="I30" s="100">
        <v>2019</v>
      </c>
      <c r="J30" s="92">
        <v>610.11</v>
      </c>
      <c r="K30" s="92"/>
      <c r="L30" s="92">
        <v>473.43</v>
      </c>
      <c r="M30" s="92">
        <v>1159.8599999999999</v>
      </c>
      <c r="N30" s="92" t="s">
        <v>801</v>
      </c>
      <c r="O30" s="92" t="s">
        <v>802</v>
      </c>
      <c r="P30" s="92" t="s">
        <v>759</v>
      </c>
      <c r="Q30" s="92" t="s">
        <v>812</v>
      </c>
      <c r="R30" s="92"/>
      <c r="S30" s="92" t="s">
        <v>837</v>
      </c>
      <c r="T30" s="92"/>
      <c r="U30" s="120">
        <v>5111.3502931750008</v>
      </c>
      <c r="V30" s="107">
        <v>0</v>
      </c>
      <c r="W30" s="92" t="s">
        <v>148</v>
      </c>
      <c r="X30" s="121">
        <v>23</v>
      </c>
      <c r="Y30" s="120">
        <v>2271.6557999999995</v>
      </c>
      <c r="Z30" s="107">
        <v>0</v>
      </c>
      <c r="AA30" s="92" t="s">
        <v>148</v>
      </c>
      <c r="AB30" s="121">
        <v>10</v>
      </c>
      <c r="AC30" s="120">
        <v>1541.66</v>
      </c>
      <c r="AD30" s="107">
        <v>0</v>
      </c>
      <c r="AE30" s="92" t="s">
        <v>148</v>
      </c>
      <c r="AF30" s="121">
        <v>10</v>
      </c>
      <c r="AG30" s="141"/>
    </row>
    <row r="31" spans="2:33" s="93" customFormat="1" ht="30">
      <c r="B31" s="91" t="s">
        <v>28</v>
      </c>
      <c r="C31" s="119" t="s">
        <v>25</v>
      </c>
      <c r="D31" s="119" t="s">
        <v>838</v>
      </c>
      <c r="E31" s="119" t="s">
        <v>839</v>
      </c>
      <c r="F31" s="119" t="s">
        <v>840</v>
      </c>
      <c r="G31" s="63" t="s">
        <v>41</v>
      </c>
      <c r="H31" s="63"/>
      <c r="I31" s="100">
        <v>2019</v>
      </c>
      <c r="J31" s="92"/>
      <c r="K31" s="92"/>
      <c r="L31" s="92">
        <v>30.78</v>
      </c>
      <c r="M31" s="92"/>
      <c r="N31" s="92" t="s">
        <v>801</v>
      </c>
      <c r="O31" s="92" t="s">
        <v>802</v>
      </c>
      <c r="P31" s="92" t="s">
        <v>759</v>
      </c>
      <c r="Q31" s="92" t="s">
        <v>760</v>
      </c>
      <c r="R31" s="92"/>
      <c r="S31" s="92" t="s">
        <v>841</v>
      </c>
      <c r="T31" s="92"/>
      <c r="U31" s="120">
        <v>3542.0419458250008</v>
      </c>
      <c r="V31" s="120">
        <v>370.54159000000004</v>
      </c>
      <c r="W31" s="92" t="s">
        <v>148</v>
      </c>
      <c r="X31" s="121">
        <v>4</v>
      </c>
      <c r="Y31" s="120">
        <v>18942.6369673968</v>
      </c>
      <c r="Z31" s="120">
        <v>1426.8761199999999</v>
      </c>
      <c r="AA31" s="92" t="s">
        <v>148</v>
      </c>
      <c r="AB31" s="121">
        <v>2</v>
      </c>
      <c r="AC31" s="120">
        <v>12912.486216610399</v>
      </c>
      <c r="AD31" s="120">
        <v>1426.8761199999999</v>
      </c>
      <c r="AE31" s="92" t="s">
        <v>148</v>
      </c>
      <c r="AF31" s="92">
        <v>1</v>
      </c>
      <c r="AG31" s="141"/>
    </row>
    <row r="32" spans="2:33" s="93" customFormat="1" ht="30">
      <c r="B32" s="91" t="s">
        <v>28</v>
      </c>
      <c r="C32" s="119" t="s">
        <v>25</v>
      </c>
      <c r="D32" s="119" t="s">
        <v>842</v>
      </c>
      <c r="E32" s="119" t="s">
        <v>843</v>
      </c>
      <c r="F32" s="119" t="s">
        <v>844</v>
      </c>
      <c r="G32" s="63" t="s">
        <v>41</v>
      </c>
      <c r="H32" s="63"/>
      <c r="I32" s="100">
        <v>2011</v>
      </c>
      <c r="J32" s="92"/>
      <c r="K32" s="92"/>
      <c r="L32" s="92"/>
      <c r="M32" s="92">
        <v>281.08999999999997</v>
      </c>
      <c r="N32" s="92" t="s">
        <v>801</v>
      </c>
      <c r="O32" s="92" t="s">
        <v>802</v>
      </c>
      <c r="P32" s="92" t="s">
        <v>759</v>
      </c>
      <c r="Q32" s="92" t="s">
        <v>760</v>
      </c>
      <c r="R32" s="92"/>
      <c r="S32" s="92" t="s">
        <v>845</v>
      </c>
      <c r="T32" s="92"/>
      <c r="U32" s="120">
        <v>9119.2681451300068</v>
      </c>
      <c r="V32" s="107">
        <v>0</v>
      </c>
      <c r="W32" s="92" t="s">
        <v>148</v>
      </c>
      <c r="X32" s="121">
        <v>6</v>
      </c>
      <c r="Y32" s="120">
        <v>11092.422</v>
      </c>
      <c r="Z32" s="107">
        <v>0</v>
      </c>
      <c r="AA32" s="92" t="s">
        <v>148</v>
      </c>
      <c r="AB32" s="92">
        <v>8</v>
      </c>
      <c r="AC32" s="107">
        <v>10953.281999999999</v>
      </c>
      <c r="AD32" s="107">
        <v>0</v>
      </c>
      <c r="AE32" s="92" t="s">
        <v>148</v>
      </c>
      <c r="AF32" s="121">
        <v>8</v>
      </c>
      <c r="AG32" s="141"/>
    </row>
    <row r="33" spans="2:33" s="93" customFormat="1" ht="30">
      <c r="B33" s="91" t="s">
        <v>28</v>
      </c>
      <c r="C33" s="119" t="s">
        <v>25</v>
      </c>
      <c r="D33" s="119" t="s">
        <v>846</v>
      </c>
      <c r="E33" s="119" t="s">
        <v>847</v>
      </c>
      <c r="F33" s="119" t="s">
        <v>848</v>
      </c>
      <c r="G33" s="63" t="s">
        <v>26</v>
      </c>
      <c r="H33" s="63"/>
      <c r="I33" s="100">
        <v>2019</v>
      </c>
      <c r="J33" s="92" t="s">
        <v>148</v>
      </c>
      <c r="K33" s="92" t="s">
        <v>148</v>
      </c>
      <c r="L33" s="92">
        <v>43.25</v>
      </c>
      <c r="M33" s="92">
        <v>108.44</v>
      </c>
      <c r="N33" s="92" t="s">
        <v>801</v>
      </c>
      <c r="O33" s="92" t="s">
        <v>802</v>
      </c>
      <c r="P33" s="92" t="s">
        <v>759</v>
      </c>
      <c r="Q33" s="92" t="s">
        <v>812</v>
      </c>
      <c r="R33" s="92"/>
      <c r="S33" s="92" t="s">
        <v>849</v>
      </c>
      <c r="T33" s="92"/>
      <c r="U33" s="107">
        <v>0</v>
      </c>
      <c r="V33" s="107">
        <f>3298.58102</f>
        <v>3298.5810200000001</v>
      </c>
      <c r="W33" s="92" t="s">
        <v>148</v>
      </c>
      <c r="X33" s="121">
        <v>2061</v>
      </c>
      <c r="Y33" s="107">
        <v>0</v>
      </c>
      <c r="Z33" s="120">
        <f>3298.58102+1022.18839+1022.18839</f>
        <v>5342.9578000000001</v>
      </c>
      <c r="AA33" s="121" t="s">
        <v>148</v>
      </c>
      <c r="AB33" s="92">
        <v>2250</v>
      </c>
      <c r="AC33" s="107">
        <v>0</v>
      </c>
      <c r="AD33" s="120">
        <f>3298.58102+1022.18839</f>
        <v>4320.7694099999999</v>
      </c>
      <c r="AE33" s="92" t="s">
        <v>148</v>
      </c>
      <c r="AF33" s="92">
        <v>1650</v>
      </c>
      <c r="AG33" s="141"/>
    </row>
    <row r="34" spans="2:33" s="93" customFormat="1" ht="30">
      <c r="B34" s="91" t="s">
        <v>28</v>
      </c>
      <c r="C34" s="119" t="s">
        <v>25</v>
      </c>
      <c r="D34" s="119" t="s">
        <v>850</v>
      </c>
      <c r="E34" s="119" t="s">
        <v>851</v>
      </c>
      <c r="F34" s="119" t="s">
        <v>852</v>
      </c>
      <c r="G34" s="63" t="s">
        <v>41</v>
      </c>
      <c r="H34" s="63"/>
      <c r="I34" s="100">
        <v>2020</v>
      </c>
      <c r="J34" s="92">
        <v>36.549999999999997</v>
      </c>
      <c r="K34" s="92"/>
      <c r="L34" s="92">
        <v>36.549999999999997</v>
      </c>
      <c r="M34" s="92">
        <v>73.11</v>
      </c>
      <c r="N34" s="92" t="s">
        <v>801</v>
      </c>
      <c r="O34" s="92" t="s">
        <v>802</v>
      </c>
      <c r="P34" s="92" t="s">
        <v>759</v>
      </c>
      <c r="Q34" s="92" t="s">
        <v>760</v>
      </c>
      <c r="R34" s="92"/>
      <c r="S34" s="92" t="s">
        <v>853</v>
      </c>
      <c r="T34" s="92"/>
      <c r="U34" s="107">
        <v>0</v>
      </c>
      <c r="V34" s="107">
        <v>5075.891990000001</v>
      </c>
      <c r="W34" s="92" t="s">
        <v>148</v>
      </c>
      <c r="X34" s="121">
        <v>1420</v>
      </c>
      <c r="Y34" s="107">
        <v>0</v>
      </c>
      <c r="Z34" s="120">
        <v>7900</v>
      </c>
      <c r="AA34" s="92" t="s">
        <v>148</v>
      </c>
      <c r="AB34" s="121">
        <v>2000</v>
      </c>
      <c r="AC34" s="107">
        <v>0</v>
      </c>
      <c r="AD34" s="120">
        <v>7900</v>
      </c>
      <c r="AE34" s="92" t="s">
        <v>148</v>
      </c>
      <c r="AF34" s="121">
        <v>2000</v>
      </c>
      <c r="AG34" s="141"/>
    </row>
    <row r="35" spans="2:33" s="93" customFormat="1" ht="30">
      <c r="B35" s="91" t="s">
        <v>28</v>
      </c>
      <c r="C35" s="119" t="s">
        <v>25</v>
      </c>
      <c r="D35" s="119" t="s">
        <v>854</v>
      </c>
      <c r="E35" s="119" t="s">
        <v>855</v>
      </c>
      <c r="F35" s="119" t="s">
        <v>856</v>
      </c>
      <c r="G35" s="63" t="s">
        <v>41</v>
      </c>
      <c r="H35" s="63"/>
      <c r="I35" s="100">
        <v>2020</v>
      </c>
      <c r="J35" s="92"/>
      <c r="K35" s="92"/>
      <c r="L35" s="92"/>
      <c r="M35" s="92">
        <v>89.61</v>
      </c>
      <c r="N35" s="92" t="s">
        <v>801</v>
      </c>
      <c r="O35" s="92" t="s">
        <v>802</v>
      </c>
      <c r="P35" s="92" t="s">
        <v>759</v>
      </c>
      <c r="Q35" s="92" t="s">
        <v>760</v>
      </c>
      <c r="R35" s="92"/>
      <c r="S35" s="92" t="s">
        <v>853</v>
      </c>
      <c r="T35" s="92"/>
      <c r="U35" s="107">
        <v>0</v>
      </c>
      <c r="V35" s="120">
        <v>1753.6305400000001</v>
      </c>
      <c r="W35" s="92" t="s">
        <v>148</v>
      </c>
      <c r="X35" s="121">
        <v>75</v>
      </c>
      <c r="Y35" s="107">
        <v>0</v>
      </c>
      <c r="Z35" s="120">
        <f>6850+3500</f>
        <v>10350</v>
      </c>
      <c r="AA35" s="92" t="s">
        <v>148</v>
      </c>
      <c r="AB35" s="121">
        <v>413</v>
      </c>
      <c r="AC35" s="107">
        <v>0</v>
      </c>
      <c r="AD35" s="120">
        <f>6850+3500</f>
        <v>10350</v>
      </c>
      <c r="AE35" s="92" t="s">
        <v>148</v>
      </c>
      <c r="AF35" s="121">
        <v>412</v>
      </c>
      <c r="AG35" s="141"/>
    </row>
    <row r="36" spans="2:33" s="93" customFormat="1" ht="30">
      <c r="B36" s="91" t="s">
        <v>28</v>
      </c>
      <c r="C36" s="119" t="s">
        <v>25</v>
      </c>
      <c r="D36" s="119" t="s">
        <v>857</v>
      </c>
      <c r="E36" s="119" t="s">
        <v>858</v>
      </c>
      <c r="F36" s="119" t="s">
        <v>859</v>
      </c>
      <c r="G36" s="63" t="s">
        <v>41</v>
      </c>
      <c r="H36" s="63"/>
      <c r="I36" s="100">
        <v>2020</v>
      </c>
      <c r="J36" s="92"/>
      <c r="K36" s="92"/>
      <c r="L36" s="92">
        <v>219.27</v>
      </c>
      <c r="M36" s="92">
        <v>438.54</v>
      </c>
      <c r="N36" s="92" t="s">
        <v>801</v>
      </c>
      <c r="O36" s="92" t="s">
        <v>802</v>
      </c>
      <c r="P36" s="92" t="s">
        <v>759</v>
      </c>
      <c r="Q36" s="92" t="s">
        <v>760</v>
      </c>
      <c r="R36" s="92"/>
      <c r="S36" s="92" t="s">
        <v>853</v>
      </c>
      <c r="T36" s="92"/>
      <c r="U36" s="107">
        <v>0</v>
      </c>
      <c r="V36" s="120">
        <v>760.58663999999987</v>
      </c>
      <c r="W36" s="92" t="s">
        <v>148</v>
      </c>
      <c r="X36" s="121">
        <v>1274</v>
      </c>
      <c r="Y36" s="107">
        <v>0</v>
      </c>
      <c r="Z36" s="120">
        <v>1828</v>
      </c>
      <c r="AA36" s="92" t="s">
        <v>148</v>
      </c>
      <c r="AB36" s="121">
        <v>1250</v>
      </c>
      <c r="AC36" s="107">
        <v>0</v>
      </c>
      <c r="AD36" s="120">
        <v>1828</v>
      </c>
      <c r="AE36" s="92" t="s">
        <v>148</v>
      </c>
      <c r="AF36" s="121">
        <v>1250</v>
      </c>
      <c r="AG36" s="141"/>
    </row>
    <row r="37" spans="2:33" s="93" customFormat="1" ht="30">
      <c r="B37" s="91" t="s">
        <v>28</v>
      </c>
      <c r="C37" s="119" t="s">
        <v>25</v>
      </c>
      <c r="D37" s="119" t="s">
        <v>860</v>
      </c>
      <c r="E37" s="119" t="s">
        <v>861</v>
      </c>
      <c r="F37" s="119" t="s">
        <v>862</v>
      </c>
      <c r="G37" s="63"/>
      <c r="H37" s="63"/>
      <c r="I37" s="100">
        <v>1997</v>
      </c>
      <c r="J37" s="92"/>
      <c r="K37" s="92"/>
      <c r="L37" s="92"/>
      <c r="M37" s="92"/>
      <c r="N37" s="92"/>
      <c r="O37" s="92"/>
      <c r="P37" s="92"/>
      <c r="Q37" s="92"/>
      <c r="R37" s="92" t="s">
        <v>822</v>
      </c>
      <c r="S37" s="92"/>
      <c r="T37" s="92"/>
      <c r="U37" s="107">
        <v>0</v>
      </c>
      <c r="V37" s="107">
        <v>0</v>
      </c>
      <c r="W37" s="92"/>
      <c r="X37" s="92"/>
      <c r="Y37" s="107">
        <v>0</v>
      </c>
      <c r="Z37" s="107">
        <v>0</v>
      </c>
      <c r="AA37" s="92"/>
      <c r="AB37" s="92"/>
      <c r="AC37" s="107">
        <v>0</v>
      </c>
      <c r="AD37" s="107">
        <v>0</v>
      </c>
      <c r="AE37" s="92"/>
      <c r="AF37" s="92"/>
      <c r="AG37" s="142"/>
    </row>
    <row r="38" spans="2:33" s="93" customFormat="1" ht="35.25" customHeight="1">
      <c r="B38" s="91" t="s">
        <v>28</v>
      </c>
      <c r="C38" s="119" t="s">
        <v>25</v>
      </c>
      <c r="D38" s="119" t="s">
        <v>863</v>
      </c>
      <c r="E38" s="119" t="s">
        <v>864</v>
      </c>
      <c r="F38" s="119" t="s">
        <v>865</v>
      </c>
      <c r="G38" s="63"/>
      <c r="H38" s="63"/>
      <c r="I38" s="100">
        <v>2011</v>
      </c>
      <c r="J38" s="92"/>
      <c r="K38" s="92"/>
      <c r="L38" s="92"/>
      <c r="M38" s="92"/>
      <c r="N38" s="92"/>
      <c r="O38" s="92"/>
      <c r="P38" s="92"/>
      <c r="Q38" s="92"/>
      <c r="R38" s="92" t="s">
        <v>866</v>
      </c>
      <c r="S38" s="92"/>
      <c r="T38" s="92"/>
      <c r="U38" s="107">
        <v>0</v>
      </c>
      <c r="V38" s="107">
        <v>0</v>
      </c>
      <c r="W38" s="92"/>
      <c r="X38" s="92"/>
      <c r="Y38" s="107">
        <v>0</v>
      </c>
      <c r="Z38" s="107">
        <v>0</v>
      </c>
      <c r="AA38" s="92"/>
      <c r="AB38" s="92"/>
      <c r="AC38" s="107">
        <v>0</v>
      </c>
      <c r="AD38" s="107">
        <v>0</v>
      </c>
      <c r="AE38" s="92"/>
      <c r="AF38" s="92"/>
      <c r="AG38" s="142"/>
    </row>
    <row r="39" spans="2:33" s="93" customFormat="1" ht="30">
      <c r="B39" s="91" t="s">
        <v>28</v>
      </c>
      <c r="C39" s="119" t="s">
        <v>25</v>
      </c>
      <c r="D39" s="119" t="s">
        <v>867</v>
      </c>
      <c r="E39" s="119" t="s">
        <v>868</v>
      </c>
      <c r="F39" s="119" t="s">
        <v>869</v>
      </c>
      <c r="G39" s="63"/>
      <c r="H39" s="63"/>
      <c r="I39" s="100">
        <v>1997</v>
      </c>
      <c r="J39" s="92"/>
      <c r="K39" s="92"/>
      <c r="L39" s="92"/>
      <c r="M39" s="92"/>
      <c r="N39" s="92"/>
      <c r="O39" s="92"/>
      <c r="P39" s="92"/>
      <c r="Q39" s="92"/>
      <c r="R39" s="92" t="s">
        <v>822</v>
      </c>
      <c r="S39" s="92"/>
      <c r="T39" s="92"/>
      <c r="U39" s="107">
        <v>0</v>
      </c>
      <c r="V39" s="107">
        <v>0</v>
      </c>
      <c r="W39" s="92"/>
      <c r="X39" s="92"/>
      <c r="Y39" s="107">
        <v>0</v>
      </c>
      <c r="Z39" s="107">
        <v>0</v>
      </c>
      <c r="AA39" s="92"/>
      <c r="AB39" s="92"/>
      <c r="AC39" s="107">
        <v>0</v>
      </c>
      <c r="AD39" s="107">
        <v>0</v>
      </c>
      <c r="AE39" s="92"/>
      <c r="AF39" s="92"/>
      <c r="AG39" s="142"/>
    </row>
    <row r="40" spans="2:33" s="93" customFormat="1" ht="30">
      <c r="B40" s="91" t="s">
        <v>28</v>
      </c>
      <c r="C40" s="119" t="s">
        <v>25</v>
      </c>
      <c r="D40" s="119" t="s">
        <v>870</v>
      </c>
      <c r="E40" s="119" t="s">
        <v>871</v>
      </c>
      <c r="F40" s="119" t="s">
        <v>872</v>
      </c>
      <c r="G40" s="63"/>
      <c r="H40" s="63"/>
      <c r="I40" s="100">
        <v>1997</v>
      </c>
      <c r="J40" s="92"/>
      <c r="K40" s="92"/>
      <c r="L40" s="92"/>
      <c r="M40" s="92"/>
      <c r="N40" s="92"/>
      <c r="O40" s="92"/>
      <c r="P40" s="92"/>
      <c r="Q40" s="92"/>
      <c r="R40" s="92" t="s">
        <v>873</v>
      </c>
      <c r="S40" s="92"/>
      <c r="T40" s="92"/>
      <c r="U40" s="107">
        <v>0</v>
      </c>
      <c r="V40" s="107">
        <v>0</v>
      </c>
      <c r="W40" s="92"/>
      <c r="X40" s="92"/>
      <c r="Y40" s="107">
        <v>0</v>
      </c>
      <c r="Z40" s="107">
        <v>0</v>
      </c>
      <c r="AA40" s="92"/>
      <c r="AB40" s="92"/>
      <c r="AC40" s="107">
        <v>0</v>
      </c>
      <c r="AD40" s="107">
        <v>0</v>
      </c>
      <c r="AE40" s="92"/>
      <c r="AF40" s="92"/>
      <c r="AG40" s="142"/>
    </row>
    <row r="41" spans="2:33" s="93" customFormat="1" ht="30">
      <c r="B41" s="91" t="s">
        <v>28</v>
      </c>
      <c r="C41" s="119" t="s">
        <v>25</v>
      </c>
      <c r="D41" s="119" t="s">
        <v>874</v>
      </c>
      <c r="E41" s="119" t="s">
        <v>875</v>
      </c>
      <c r="F41" s="119" t="s">
        <v>876</v>
      </c>
      <c r="G41" s="63" t="s">
        <v>22</v>
      </c>
      <c r="H41" s="63" t="s">
        <v>26</v>
      </c>
      <c r="I41" s="100">
        <v>2019</v>
      </c>
      <c r="J41" s="92"/>
      <c r="K41" s="92"/>
      <c r="L41" s="92">
        <v>63.23</v>
      </c>
      <c r="M41" s="92">
        <v>55.57</v>
      </c>
      <c r="N41" s="92" t="s">
        <v>801</v>
      </c>
      <c r="O41" s="92" t="s">
        <v>802</v>
      </c>
      <c r="P41" s="92" t="s">
        <v>759</v>
      </c>
      <c r="Q41" s="92" t="s">
        <v>812</v>
      </c>
      <c r="R41" s="92"/>
      <c r="S41" s="92"/>
      <c r="T41" s="92"/>
      <c r="U41" s="120">
        <v>38849.735839264991</v>
      </c>
      <c r="V41" s="107">
        <v>0</v>
      </c>
      <c r="W41" s="121">
        <v>15.58</v>
      </c>
      <c r="X41" s="92" t="s">
        <v>148</v>
      </c>
      <c r="Y41" s="120">
        <v>120255.95</v>
      </c>
      <c r="Z41" s="107">
        <v>3126.6550000000002</v>
      </c>
      <c r="AA41" s="121">
        <v>25</v>
      </c>
      <c r="AB41" s="92" t="s">
        <v>148</v>
      </c>
      <c r="AC41" s="120">
        <v>197199.2</v>
      </c>
      <c r="AD41" s="107">
        <v>5127.1790000000001</v>
      </c>
      <c r="AE41" s="121">
        <v>80</v>
      </c>
      <c r="AF41" s="92" t="s">
        <v>148</v>
      </c>
      <c r="AG41" s="141"/>
    </row>
    <row r="42" spans="2:33" s="93" customFormat="1" ht="30">
      <c r="B42" s="91" t="s">
        <v>28</v>
      </c>
      <c r="C42" s="119" t="s">
        <v>25</v>
      </c>
      <c r="D42" s="119" t="s">
        <v>877</v>
      </c>
      <c r="E42" s="119" t="s">
        <v>866</v>
      </c>
      <c r="F42" s="119" t="s">
        <v>878</v>
      </c>
      <c r="G42" s="63" t="s">
        <v>26</v>
      </c>
      <c r="H42" s="63" t="s">
        <v>22</v>
      </c>
      <c r="I42" s="100">
        <v>2011</v>
      </c>
      <c r="J42" s="92">
        <v>1.05</v>
      </c>
      <c r="K42" s="92"/>
      <c r="L42" s="92">
        <v>32.630000000000003</v>
      </c>
      <c r="M42" s="92">
        <v>58.1</v>
      </c>
      <c r="N42" s="92" t="s">
        <v>758</v>
      </c>
      <c r="O42" s="92"/>
      <c r="P42" s="92" t="s">
        <v>759</v>
      </c>
      <c r="Q42" s="92" t="s">
        <v>812</v>
      </c>
      <c r="R42" s="92"/>
      <c r="S42" s="92"/>
      <c r="T42" s="92"/>
      <c r="U42" s="120">
        <v>138377.97911124001</v>
      </c>
      <c r="V42" s="120">
        <f>2537.71685+908.390310000002</f>
        <v>3446.1071600000018</v>
      </c>
      <c r="W42" s="92">
        <v>99.5</v>
      </c>
      <c r="X42" s="92" t="s">
        <v>148</v>
      </c>
      <c r="Y42" s="120">
        <v>92000</v>
      </c>
      <c r="Z42" s="120">
        <v>2000</v>
      </c>
      <c r="AA42" s="121">
        <v>100</v>
      </c>
      <c r="AB42" s="92" t="s">
        <v>148</v>
      </c>
      <c r="AC42" s="120">
        <v>5000</v>
      </c>
      <c r="AD42" s="120">
        <v>130</v>
      </c>
      <c r="AE42" s="121">
        <v>5</v>
      </c>
      <c r="AF42" s="92" t="s">
        <v>148</v>
      </c>
      <c r="AG42" s="141"/>
    </row>
    <row r="43" spans="2:33" s="93" customFormat="1" ht="30">
      <c r="B43" s="91" t="s">
        <v>28</v>
      </c>
      <c r="C43" s="119" t="s">
        <v>25</v>
      </c>
      <c r="D43" s="119" t="s">
        <v>879</v>
      </c>
      <c r="E43" s="119" t="s">
        <v>880</v>
      </c>
      <c r="F43" s="119" t="s">
        <v>881</v>
      </c>
      <c r="G43" s="63" t="s">
        <v>26</v>
      </c>
      <c r="H43" s="63" t="s">
        <v>22</v>
      </c>
      <c r="I43" s="100">
        <v>2009</v>
      </c>
      <c r="J43" s="92"/>
      <c r="K43" s="92"/>
      <c r="L43" s="92"/>
      <c r="M43" s="92"/>
      <c r="N43" s="92" t="s">
        <v>882</v>
      </c>
      <c r="O43" s="92"/>
      <c r="P43" s="92" t="s">
        <v>759</v>
      </c>
      <c r="Q43" s="92" t="s">
        <v>812</v>
      </c>
      <c r="R43" s="92"/>
      <c r="S43" s="92"/>
      <c r="T43" s="92"/>
      <c r="U43" s="107"/>
      <c r="V43" s="107">
        <v>0</v>
      </c>
      <c r="W43" s="92">
        <v>21.6</v>
      </c>
      <c r="X43" s="92" t="s">
        <v>148</v>
      </c>
      <c r="Y43" s="107"/>
      <c r="Z43" s="107">
        <v>0</v>
      </c>
      <c r="AA43" s="121">
        <v>6.7</v>
      </c>
      <c r="AB43" s="92" t="s">
        <v>148</v>
      </c>
      <c r="AC43" s="107"/>
      <c r="AD43" s="107">
        <v>0</v>
      </c>
      <c r="AE43" s="121">
        <v>38.6</v>
      </c>
      <c r="AF43" s="92" t="s">
        <v>148</v>
      </c>
      <c r="AG43" s="141"/>
    </row>
    <row r="44" spans="2:33" s="93" customFormat="1" ht="30">
      <c r="B44" s="91" t="s">
        <v>28</v>
      </c>
      <c r="C44" s="119" t="s">
        <v>25</v>
      </c>
      <c r="D44" s="119" t="s">
        <v>879</v>
      </c>
      <c r="E44" s="119" t="s">
        <v>883</v>
      </c>
      <c r="F44" s="119" t="s">
        <v>881</v>
      </c>
      <c r="G44" s="63" t="s">
        <v>22</v>
      </c>
      <c r="H44" s="63" t="s">
        <v>26</v>
      </c>
      <c r="I44" s="100">
        <v>2009</v>
      </c>
      <c r="J44" s="92"/>
      <c r="K44" s="92"/>
      <c r="L44" s="92"/>
      <c r="M44" s="92"/>
      <c r="N44" s="92" t="s">
        <v>882</v>
      </c>
      <c r="O44" s="92"/>
      <c r="P44" s="92" t="s">
        <v>759</v>
      </c>
      <c r="Q44" s="92" t="s">
        <v>812</v>
      </c>
      <c r="R44" s="92"/>
      <c r="S44" s="92"/>
      <c r="T44" s="92"/>
      <c r="U44" s="107"/>
      <c r="V44" s="107"/>
      <c r="W44" s="92">
        <v>0</v>
      </c>
      <c r="X44" s="92" t="s">
        <v>148</v>
      </c>
      <c r="Y44" s="107"/>
      <c r="Z44" s="107"/>
      <c r="AA44" s="92">
        <v>0</v>
      </c>
      <c r="AB44" s="92" t="s">
        <v>148</v>
      </c>
      <c r="AC44" s="107"/>
      <c r="AD44" s="107"/>
      <c r="AE44" s="92">
        <v>5.5</v>
      </c>
      <c r="AF44" s="92" t="s">
        <v>148</v>
      </c>
      <c r="AG44" s="141"/>
    </row>
    <row r="45" spans="2:33" s="93" customFormat="1" ht="30">
      <c r="B45" s="91" t="s">
        <v>28</v>
      </c>
      <c r="C45" s="119" t="s">
        <v>25</v>
      </c>
      <c r="D45" s="119" t="s">
        <v>879</v>
      </c>
      <c r="E45" s="119" t="s">
        <v>884</v>
      </c>
      <c r="F45" s="119" t="s">
        <v>881</v>
      </c>
      <c r="G45" s="63" t="s">
        <v>26</v>
      </c>
      <c r="H45" s="63" t="s">
        <v>22</v>
      </c>
      <c r="I45" s="100">
        <v>2009</v>
      </c>
      <c r="J45" s="92"/>
      <c r="K45" s="92"/>
      <c r="L45" s="92"/>
      <c r="M45" s="92"/>
      <c r="N45" s="92" t="s">
        <v>758</v>
      </c>
      <c r="O45" s="92"/>
      <c r="P45" s="92" t="s">
        <v>759</v>
      </c>
      <c r="Q45" s="92" t="s">
        <v>812</v>
      </c>
      <c r="R45" s="92"/>
      <c r="S45" s="92"/>
      <c r="T45" s="92"/>
      <c r="U45" s="120">
        <v>5030.3895554999999</v>
      </c>
      <c r="V45" s="107">
        <v>0</v>
      </c>
      <c r="W45" s="92">
        <v>9.4</v>
      </c>
      <c r="X45" s="92" t="s">
        <v>148</v>
      </c>
      <c r="Y45" s="120">
        <v>5914.4395275651568</v>
      </c>
      <c r="Z45" s="107">
        <v>0</v>
      </c>
      <c r="AA45" s="121">
        <v>2.7</v>
      </c>
      <c r="AB45" s="92" t="s">
        <v>148</v>
      </c>
      <c r="AC45" s="120">
        <v>24015</v>
      </c>
      <c r="AD45" s="107">
        <v>0</v>
      </c>
      <c r="AE45" s="121">
        <v>27</v>
      </c>
      <c r="AF45" s="92" t="s">
        <v>148</v>
      </c>
      <c r="AG45" s="141"/>
    </row>
    <row r="46" spans="2:33" s="93" customFormat="1" ht="30">
      <c r="B46" s="91" t="s">
        <v>28</v>
      </c>
      <c r="C46" s="119" t="s">
        <v>25</v>
      </c>
      <c r="D46" s="119" t="s">
        <v>885</v>
      </c>
      <c r="E46" s="119" t="s">
        <v>886</v>
      </c>
      <c r="F46" s="119" t="s">
        <v>887</v>
      </c>
      <c r="G46" s="63" t="s">
        <v>26</v>
      </c>
      <c r="H46" s="63" t="s">
        <v>22</v>
      </c>
      <c r="I46" s="100">
        <v>2009</v>
      </c>
      <c r="J46" s="92"/>
      <c r="K46" s="92"/>
      <c r="L46" s="92"/>
      <c r="M46" s="92"/>
      <c r="N46" s="92" t="s">
        <v>882</v>
      </c>
      <c r="O46" s="92"/>
      <c r="P46" s="92" t="s">
        <v>759</v>
      </c>
      <c r="Q46" s="92" t="s">
        <v>812</v>
      </c>
      <c r="R46" s="92"/>
      <c r="S46" s="92"/>
      <c r="T46" s="92"/>
      <c r="U46" s="107"/>
      <c r="V46" s="107">
        <v>0</v>
      </c>
      <c r="W46" s="92">
        <v>29.07</v>
      </c>
      <c r="X46" s="92" t="s">
        <v>148</v>
      </c>
      <c r="Y46" s="107"/>
      <c r="Z46" s="107">
        <v>0</v>
      </c>
      <c r="AA46" s="92">
        <v>0</v>
      </c>
      <c r="AB46" s="92" t="s">
        <v>148</v>
      </c>
      <c r="AC46" s="107">
        <v>0</v>
      </c>
      <c r="AD46" s="107">
        <v>0</v>
      </c>
      <c r="AE46" s="92">
        <v>0</v>
      </c>
      <c r="AF46" s="92" t="s">
        <v>148</v>
      </c>
      <c r="AG46" s="141"/>
    </row>
    <row r="47" spans="2:33" s="93" customFormat="1" ht="30">
      <c r="B47" s="91" t="s">
        <v>28</v>
      </c>
      <c r="C47" s="119" t="s">
        <v>25</v>
      </c>
      <c r="D47" s="119" t="s">
        <v>885</v>
      </c>
      <c r="E47" s="119" t="s">
        <v>888</v>
      </c>
      <c r="F47" s="119" t="s">
        <v>887</v>
      </c>
      <c r="G47" s="63" t="s">
        <v>26</v>
      </c>
      <c r="H47" s="63" t="s">
        <v>22</v>
      </c>
      <c r="I47" s="100">
        <v>2009</v>
      </c>
      <c r="J47" s="92"/>
      <c r="K47" s="92"/>
      <c r="L47" s="92"/>
      <c r="M47" s="92">
        <v>52.44</v>
      </c>
      <c r="N47" s="92" t="s">
        <v>758</v>
      </c>
      <c r="O47" s="92"/>
      <c r="P47" s="92" t="s">
        <v>759</v>
      </c>
      <c r="Q47" s="92" t="s">
        <v>812</v>
      </c>
      <c r="R47" s="92"/>
      <c r="S47" s="92"/>
      <c r="T47" s="92"/>
      <c r="U47" s="120">
        <v>46270.918591877366</v>
      </c>
      <c r="V47" s="107">
        <v>0</v>
      </c>
      <c r="W47" s="92">
        <v>46.75</v>
      </c>
      <c r="X47" s="92" t="s">
        <v>148</v>
      </c>
      <c r="Y47" s="120">
        <v>6965.2302344234813</v>
      </c>
      <c r="Z47" s="107">
        <v>0</v>
      </c>
      <c r="AA47" s="92">
        <v>6.8</v>
      </c>
      <c r="AB47" s="92" t="s">
        <v>148</v>
      </c>
      <c r="AC47" s="107">
        <v>0</v>
      </c>
      <c r="AD47" s="107">
        <v>0</v>
      </c>
      <c r="AE47" s="92">
        <v>0</v>
      </c>
      <c r="AF47" s="92" t="s">
        <v>148</v>
      </c>
      <c r="AG47" s="141"/>
    </row>
    <row r="48" spans="2:33" s="93" customFormat="1" ht="30">
      <c r="B48" s="91" t="s">
        <v>28</v>
      </c>
      <c r="C48" s="119" t="s">
        <v>25</v>
      </c>
      <c r="D48" s="119" t="s">
        <v>885</v>
      </c>
      <c r="E48" s="119" t="s">
        <v>889</v>
      </c>
      <c r="F48" s="119" t="s">
        <v>887</v>
      </c>
      <c r="G48" s="63" t="s">
        <v>22</v>
      </c>
      <c r="H48" s="63" t="s">
        <v>26</v>
      </c>
      <c r="I48" s="100">
        <v>2009</v>
      </c>
      <c r="J48" s="92"/>
      <c r="K48" s="92"/>
      <c r="L48" s="92"/>
      <c r="M48" s="92">
        <v>38.200000000000003</v>
      </c>
      <c r="N48" s="92" t="s">
        <v>758</v>
      </c>
      <c r="O48" s="92"/>
      <c r="P48" s="92" t="s">
        <v>759</v>
      </c>
      <c r="Q48" s="92" t="s">
        <v>812</v>
      </c>
      <c r="R48" s="92"/>
      <c r="S48" s="92"/>
      <c r="T48" s="92"/>
      <c r="U48" s="120">
        <v>37972.747127247632</v>
      </c>
      <c r="V48" s="107">
        <v>0</v>
      </c>
      <c r="W48" s="92">
        <v>14.37</v>
      </c>
      <c r="X48" s="92" t="s">
        <v>148</v>
      </c>
      <c r="Y48" s="120">
        <v>6051.2785737838021</v>
      </c>
      <c r="Z48" s="107">
        <v>0</v>
      </c>
      <c r="AA48" s="92">
        <v>0</v>
      </c>
      <c r="AB48" s="92" t="s">
        <v>148</v>
      </c>
      <c r="AC48" s="107">
        <v>0</v>
      </c>
      <c r="AD48" s="107">
        <v>0</v>
      </c>
      <c r="AE48" s="92">
        <v>0</v>
      </c>
      <c r="AF48" s="92" t="s">
        <v>148</v>
      </c>
      <c r="AG48" s="141"/>
    </row>
    <row r="49" spans="2:33" s="93" customFormat="1" ht="45">
      <c r="B49" s="91" t="s">
        <v>28</v>
      </c>
      <c r="C49" s="119" t="s">
        <v>25</v>
      </c>
      <c r="D49" s="119" t="s">
        <v>890</v>
      </c>
      <c r="E49" s="119" t="s">
        <v>891</v>
      </c>
      <c r="F49" s="119" t="s">
        <v>892</v>
      </c>
      <c r="G49" s="63"/>
      <c r="H49" s="63"/>
      <c r="I49" s="100">
        <v>2010</v>
      </c>
      <c r="J49" s="92"/>
      <c r="K49" s="92"/>
      <c r="L49" s="92"/>
      <c r="M49" s="92"/>
      <c r="N49" s="92" t="s">
        <v>758</v>
      </c>
      <c r="O49" s="92"/>
      <c r="P49" s="92" t="s">
        <v>759</v>
      </c>
      <c r="Q49" s="92" t="s">
        <v>760</v>
      </c>
      <c r="R49" s="92"/>
      <c r="S49" s="92" t="s">
        <v>893</v>
      </c>
      <c r="T49" s="92"/>
      <c r="U49" s="120">
        <v>35472.736846644118</v>
      </c>
      <c r="V49" s="107">
        <v>0</v>
      </c>
      <c r="W49" s="92" t="s">
        <v>148</v>
      </c>
      <c r="X49" s="121">
        <v>15</v>
      </c>
      <c r="Y49" s="120">
        <v>50328.32019660002</v>
      </c>
      <c r="Z49" s="107">
        <v>0</v>
      </c>
      <c r="AA49" s="92" t="s">
        <v>148</v>
      </c>
      <c r="AB49" s="121">
        <v>10</v>
      </c>
      <c r="AC49" s="120">
        <v>70945.696853648013</v>
      </c>
      <c r="AD49" s="107">
        <v>0</v>
      </c>
      <c r="AE49" s="92" t="s">
        <v>148</v>
      </c>
      <c r="AF49" s="121">
        <v>25</v>
      </c>
      <c r="AG49" s="141" t="s">
        <v>894</v>
      </c>
    </row>
    <row r="50" spans="2:33" s="93" customFormat="1" ht="30">
      <c r="B50" s="91" t="s">
        <v>28</v>
      </c>
      <c r="C50" s="119" t="s">
        <v>25</v>
      </c>
      <c r="D50" s="119" t="s">
        <v>895</v>
      </c>
      <c r="E50" s="119" t="s">
        <v>896</v>
      </c>
      <c r="F50" s="119" t="s">
        <v>897</v>
      </c>
      <c r="G50" s="63" t="s">
        <v>26</v>
      </c>
      <c r="H50" s="63"/>
      <c r="I50" s="100">
        <v>2020</v>
      </c>
      <c r="J50" s="92" t="s">
        <v>148</v>
      </c>
      <c r="K50" s="92" t="s">
        <v>148</v>
      </c>
      <c r="L50" s="92" t="s">
        <v>148</v>
      </c>
      <c r="M50" s="92">
        <v>41.89</v>
      </c>
      <c r="N50" s="92" t="s">
        <v>801</v>
      </c>
      <c r="O50" s="92" t="s">
        <v>802</v>
      </c>
      <c r="P50" s="92" t="s">
        <v>759</v>
      </c>
      <c r="Q50" s="92" t="s">
        <v>812</v>
      </c>
      <c r="R50" s="92"/>
      <c r="S50" s="92" t="s">
        <v>898</v>
      </c>
      <c r="T50" s="92"/>
      <c r="U50" s="107">
        <v>19.203270000000003</v>
      </c>
      <c r="V50" s="107">
        <v>0</v>
      </c>
      <c r="W50" s="92" t="s">
        <v>148</v>
      </c>
      <c r="X50" s="92">
        <v>0</v>
      </c>
      <c r="Y50" s="120">
        <v>1296.90491</v>
      </c>
      <c r="Z50" s="107">
        <v>0</v>
      </c>
      <c r="AA50" s="92" t="s">
        <v>148</v>
      </c>
      <c r="AB50" s="92">
        <v>924</v>
      </c>
      <c r="AC50" s="120">
        <v>2611.3667999999993</v>
      </c>
      <c r="AD50" s="107">
        <v>0</v>
      </c>
      <c r="AE50" s="92" t="s">
        <v>148</v>
      </c>
      <c r="AF50" s="92">
        <v>1848</v>
      </c>
      <c r="AG50" s="141"/>
    </row>
    <row r="51" spans="2:33" s="93" customFormat="1" ht="30">
      <c r="B51" s="91" t="s">
        <v>24</v>
      </c>
      <c r="C51" s="119" t="s">
        <v>29</v>
      </c>
      <c r="D51" s="119" t="s">
        <v>899</v>
      </c>
      <c r="E51" s="119" t="s">
        <v>822</v>
      </c>
      <c r="F51" s="119" t="s">
        <v>900</v>
      </c>
      <c r="G51" s="63" t="s">
        <v>26</v>
      </c>
      <c r="H51" s="63"/>
      <c r="I51" s="100">
        <v>1997</v>
      </c>
      <c r="J51" s="92"/>
      <c r="K51" s="92"/>
      <c r="L51" s="92">
        <v>45.24</v>
      </c>
      <c r="M51" s="92">
        <v>63.8</v>
      </c>
      <c r="N51" s="92" t="s">
        <v>758</v>
      </c>
      <c r="O51" s="92"/>
      <c r="P51" s="92" t="s">
        <v>901</v>
      </c>
      <c r="Q51" s="92" t="s">
        <v>812</v>
      </c>
      <c r="R51" s="92"/>
      <c r="S51" s="92" t="s">
        <v>902</v>
      </c>
      <c r="T51" s="92" t="s">
        <v>902</v>
      </c>
      <c r="U51" s="120">
        <v>8320.2462970986307</v>
      </c>
      <c r="V51" s="120">
        <f>65+113.81394</f>
        <v>178.81394</v>
      </c>
      <c r="W51" s="92" t="s">
        <v>148</v>
      </c>
      <c r="X51" s="92">
        <v>17977</v>
      </c>
      <c r="Y51" s="120">
        <v>7484.3549399861822</v>
      </c>
      <c r="Z51" s="120">
        <v>2851.81394</v>
      </c>
      <c r="AA51" s="92" t="s">
        <v>148</v>
      </c>
      <c r="AB51" s="92">
        <v>22269</v>
      </c>
      <c r="AC51" s="120">
        <v>7628.8700352950027</v>
      </c>
      <c r="AD51" s="120">
        <v>2189.81394</v>
      </c>
      <c r="AE51" s="92" t="s">
        <v>148</v>
      </c>
      <c r="AF51" s="92">
        <v>18055</v>
      </c>
      <c r="AG51" s="141"/>
    </row>
    <row r="52" spans="2:33" s="93" customFormat="1" ht="30">
      <c r="B52" s="91" t="s">
        <v>24</v>
      </c>
      <c r="C52" s="119" t="s">
        <v>29</v>
      </c>
      <c r="D52" s="119" t="s">
        <v>903</v>
      </c>
      <c r="E52" s="119" t="s">
        <v>873</v>
      </c>
      <c r="F52" s="119" t="s">
        <v>904</v>
      </c>
      <c r="G52" s="63" t="s">
        <v>26</v>
      </c>
      <c r="H52" s="63"/>
      <c r="I52" s="100">
        <v>1997</v>
      </c>
      <c r="J52" s="92"/>
      <c r="K52" s="92"/>
      <c r="L52" s="92"/>
      <c r="M52" s="92"/>
      <c r="N52" s="92" t="s">
        <v>882</v>
      </c>
      <c r="O52" s="92"/>
      <c r="P52" s="92" t="s">
        <v>901</v>
      </c>
      <c r="Q52" s="92" t="s">
        <v>812</v>
      </c>
      <c r="R52" s="92"/>
      <c r="S52" s="92" t="s">
        <v>902</v>
      </c>
      <c r="T52" s="92"/>
      <c r="U52" s="120">
        <v>838.11610999999982</v>
      </c>
      <c r="V52" s="107">
        <v>0</v>
      </c>
      <c r="W52" s="92" t="s">
        <v>148</v>
      </c>
      <c r="X52" s="92">
        <v>2679</v>
      </c>
      <c r="Y52" s="120">
        <v>787.2</v>
      </c>
      <c r="Z52" s="107">
        <v>0</v>
      </c>
      <c r="AA52" s="92" t="s">
        <v>148</v>
      </c>
      <c r="AB52" s="92">
        <v>2715</v>
      </c>
      <c r="AC52" s="120">
        <v>724.86800000000005</v>
      </c>
      <c r="AD52" s="107">
        <v>0</v>
      </c>
      <c r="AE52" s="92" t="s">
        <v>148</v>
      </c>
      <c r="AF52" s="92">
        <v>2715</v>
      </c>
      <c r="AG52" s="141"/>
    </row>
    <row r="53" spans="2:33" s="93" customFormat="1" ht="30">
      <c r="B53" s="91" t="s">
        <v>24</v>
      </c>
      <c r="C53" s="119" t="s">
        <v>29</v>
      </c>
      <c r="D53" s="119" t="s">
        <v>905</v>
      </c>
      <c r="E53" s="119" t="s">
        <v>906</v>
      </c>
      <c r="F53" s="119" t="s">
        <v>907</v>
      </c>
      <c r="G53" s="63"/>
      <c r="H53" s="63"/>
      <c r="I53" s="100">
        <v>2019</v>
      </c>
      <c r="J53" s="92"/>
      <c r="K53" s="92"/>
      <c r="L53" s="92"/>
      <c r="M53" s="92"/>
      <c r="N53" s="92"/>
      <c r="O53" s="92"/>
      <c r="P53" s="92"/>
      <c r="Q53" s="92"/>
      <c r="R53" s="92" t="s">
        <v>908</v>
      </c>
      <c r="S53" s="92"/>
      <c r="T53" s="92"/>
      <c r="U53" s="107">
        <v>0</v>
      </c>
      <c r="V53" s="107">
        <v>0</v>
      </c>
      <c r="W53" s="92"/>
      <c r="X53" s="92"/>
      <c r="Y53" s="107">
        <v>0</v>
      </c>
      <c r="Z53" s="107"/>
      <c r="AA53" s="92"/>
      <c r="AB53" s="92"/>
      <c r="AC53" s="107">
        <v>0</v>
      </c>
      <c r="AD53" s="107">
        <v>0</v>
      </c>
      <c r="AE53" s="92"/>
      <c r="AF53" s="92"/>
      <c r="AG53" s="142"/>
    </row>
    <row r="54" spans="2:33" s="93" customFormat="1" ht="30">
      <c r="B54" s="91" t="s">
        <v>24</v>
      </c>
      <c r="C54" s="119" t="s">
        <v>29</v>
      </c>
      <c r="D54" s="119" t="s">
        <v>909</v>
      </c>
      <c r="E54" s="119" t="s">
        <v>910</v>
      </c>
      <c r="F54" s="119" t="s">
        <v>911</v>
      </c>
      <c r="G54" s="63" t="s">
        <v>26</v>
      </c>
      <c r="H54" s="63"/>
      <c r="I54" s="100">
        <v>2020</v>
      </c>
      <c r="J54" s="92"/>
      <c r="K54" s="92"/>
      <c r="L54" s="92">
        <v>331.53</v>
      </c>
      <c r="M54" s="92">
        <v>433.6</v>
      </c>
      <c r="N54" s="92" t="s">
        <v>801</v>
      </c>
      <c r="O54" s="92" t="s">
        <v>802</v>
      </c>
      <c r="P54" s="92" t="s">
        <v>759</v>
      </c>
      <c r="Q54" s="92" t="s">
        <v>760</v>
      </c>
      <c r="R54" s="92"/>
      <c r="S54" s="92" t="s">
        <v>902</v>
      </c>
      <c r="T54" s="92"/>
      <c r="U54" s="107">
        <v>0</v>
      </c>
      <c r="V54" s="120">
        <v>174.57432999999997</v>
      </c>
      <c r="W54" s="92" t="s">
        <v>148</v>
      </c>
      <c r="X54" s="121">
        <v>13077</v>
      </c>
      <c r="Y54" s="107">
        <v>0</v>
      </c>
      <c r="Z54" s="120">
        <v>174.57432999999997</v>
      </c>
      <c r="AA54" s="92" t="s">
        <v>148</v>
      </c>
      <c r="AB54" s="121">
        <v>18000</v>
      </c>
      <c r="AC54" s="107">
        <v>0</v>
      </c>
      <c r="AD54" s="120">
        <v>174.57432999999997</v>
      </c>
      <c r="AE54" s="92" t="s">
        <v>148</v>
      </c>
      <c r="AF54" s="121">
        <v>18000</v>
      </c>
      <c r="AG54" s="141"/>
    </row>
    <row r="55" spans="2:33" s="93" customFormat="1" ht="30">
      <c r="B55" s="91" t="s">
        <v>24</v>
      </c>
      <c r="C55" s="119" t="s">
        <v>29</v>
      </c>
      <c r="D55" s="119" t="s">
        <v>912</v>
      </c>
      <c r="E55" s="119" t="s">
        <v>913</v>
      </c>
      <c r="F55" s="119" t="s">
        <v>914</v>
      </c>
      <c r="G55" s="63" t="s">
        <v>26</v>
      </c>
      <c r="H55" s="63"/>
      <c r="I55" s="100">
        <v>2010</v>
      </c>
      <c r="J55" s="92"/>
      <c r="K55" s="92"/>
      <c r="L55" s="92"/>
      <c r="M55" s="92"/>
      <c r="N55" s="92" t="s">
        <v>882</v>
      </c>
      <c r="O55" s="92"/>
      <c r="P55" s="92" t="s">
        <v>901</v>
      </c>
      <c r="Q55" s="92" t="s">
        <v>760</v>
      </c>
      <c r="R55" s="92"/>
      <c r="S55" s="92" t="s">
        <v>902</v>
      </c>
      <c r="T55" s="92"/>
      <c r="U55" s="107">
        <v>0</v>
      </c>
      <c r="V55" s="107">
        <v>0</v>
      </c>
      <c r="W55" s="92" t="s">
        <v>148</v>
      </c>
      <c r="X55" s="92">
        <v>6481</v>
      </c>
      <c r="Y55" s="107">
        <v>0</v>
      </c>
      <c r="Z55" s="107">
        <v>0</v>
      </c>
      <c r="AA55" s="92" t="s">
        <v>148</v>
      </c>
      <c r="AB55" s="92">
        <v>6565</v>
      </c>
      <c r="AC55" s="107">
        <v>0</v>
      </c>
      <c r="AD55" s="107">
        <v>0</v>
      </c>
      <c r="AE55" s="92" t="s">
        <v>148</v>
      </c>
      <c r="AF55" s="92">
        <v>6565</v>
      </c>
      <c r="AG55" s="141"/>
    </row>
    <row r="56" spans="2:33" s="93" customFormat="1" ht="30">
      <c r="B56" s="91" t="s">
        <v>24</v>
      </c>
      <c r="C56" s="119" t="s">
        <v>29</v>
      </c>
      <c r="D56" s="119" t="s">
        <v>915</v>
      </c>
      <c r="E56" s="119" t="s">
        <v>916</v>
      </c>
      <c r="F56" s="119" t="s">
        <v>917</v>
      </c>
      <c r="G56" s="63" t="s">
        <v>26</v>
      </c>
      <c r="H56" s="63"/>
      <c r="I56" s="100">
        <v>1997</v>
      </c>
      <c r="J56" s="92"/>
      <c r="K56" s="92"/>
      <c r="L56" s="92">
        <v>26.4</v>
      </c>
      <c r="M56" s="92">
        <v>106.67</v>
      </c>
      <c r="N56" s="92" t="s">
        <v>758</v>
      </c>
      <c r="O56" s="92"/>
      <c r="P56" s="92" t="s">
        <v>901</v>
      </c>
      <c r="Q56" s="92" t="s">
        <v>812</v>
      </c>
      <c r="R56" s="92"/>
      <c r="S56" s="92" t="s">
        <v>902</v>
      </c>
      <c r="T56" s="92"/>
      <c r="U56" s="120">
        <v>566.81893583510987</v>
      </c>
      <c r="V56" s="120">
        <v>883.61793</v>
      </c>
      <c r="W56" s="92" t="s">
        <v>148</v>
      </c>
      <c r="X56" s="92">
        <v>14450</v>
      </c>
      <c r="Y56" s="120">
        <v>1520.808764934367</v>
      </c>
      <c r="Z56" s="120">
        <v>633.26599999999996</v>
      </c>
      <c r="AA56" s="92" t="s">
        <v>148</v>
      </c>
      <c r="AB56" s="92">
        <v>9796</v>
      </c>
      <c r="AC56" s="120">
        <v>1550.0740036875377</v>
      </c>
      <c r="AD56" s="120">
        <v>837.41913999999997</v>
      </c>
      <c r="AE56" s="92" t="s">
        <v>148</v>
      </c>
      <c r="AF56" s="92">
        <v>380</v>
      </c>
      <c r="AG56" s="141"/>
    </row>
    <row r="57" spans="2:33" s="93" customFormat="1" ht="47.65" customHeight="1">
      <c r="B57" s="91" t="s">
        <v>24</v>
      </c>
      <c r="C57" s="119" t="s">
        <v>29</v>
      </c>
      <c r="D57" s="119" t="s">
        <v>918</v>
      </c>
      <c r="E57" s="119" t="s">
        <v>919</v>
      </c>
      <c r="F57" s="119" t="s">
        <v>920</v>
      </c>
      <c r="G57" s="63"/>
      <c r="H57" s="63"/>
      <c r="I57" s="100">
        <v>2011</v>
      </c>
      <c r="J57" s="92"/>
      <c r="K57" s="92"/>
      <c r="L57" s="92"/>
      <c r="M57" s="92"/>
      <c r="N57" s="92" t="s">
        <v>758</v>
      </c>
      <c r="O57" s="92"/>
      <c r="P57" s="92" t="s">
        <v>759</v>
      </c>
      <c r="Q57" s="92" t="s">
        <v>812</v>
      </c>
      <c r="R57" s="92"/>
      <c r="S57" s="92"/>
      <c r="T57" s="92"/>
      <c r="U57" s="107">
        <v>0</v>
      </c>
      <c r="V57" s="107">
        <v>0</v>
      </c>
      <c r="W57" s="92" t="s">
        <v>148</v>
      </c>
      <c r="X57" s="92" t="s">
        <v>148</v>
      </c>
      <c r="Y57" s="107">
        <v>0</v>
      </c>
      <c r="Z57" s="120">
        <v>1799.865</v>
      </c>
      <c r="AA57" s="92" t="s">
        <v>148</v>
      </c>
      <c r="AB57" s="92" t="s">
        <v>148</v>
      </c>
      <c r="AC57" s="107">
        <v>0</v>
      </c>
      <c r="AD57" s="120">
        <v>1548.36</v>
      </c>
      <c r="AE57" s="92" t="s">
        <v>148</v>
      </c>
      <c r="AF57" s="92" t="s">
        <v>148</v>
      </c>
      <c r="AG57" s="141" t="s">
        <v>921</v>
      </c>
    </row>
    <row r="58" spans="2:33" s="93" customFormat="1" ht="30">
      <c r="B58" s="91" t="s">
        <v>24</v>
      </c>
      <c r="C58" s="119" t="s">
        <v>29</v>
      </c>
      <c r="D58" s="119" t="s">
        <v>922</v>
      </c>
      <c r="E58" s="119" t="s">
        <v>923</v>
      </c>
      <c r="F58" s="119" t="s">
        <v>924</v>
      </c>
      <c r="G58" s="63"/>
      <c r="H58" s="63"/>
      <c r="I58" s="100">
        <v>2009</v>
      </c>
      <c r="J58" s="92"/>
      <c r="K58" s="92"/>
      <c r="L58" s="92"/>
      <c r="M58" s="92"/>
      <c r="N58" s="92" t="s">
        <v>882</v>
      </c>
      <c r="O58" s="92"/>
      <c r="P58" s="92" t="s">
        <v>759</v>
      </c>
      <c r="Q58" s="92" t="s">
        <v>760</v>
      </c>
      <c r="R58" s="92"/>
      <c r="S58" s="92"/>
      <c r="T58" s="92"/>
      <c r="U58" s="107">
        <v>0</v>
      </c>
      <c r="V58" s="107">
        <v>0</v>
      </c>
      <c r="W58" s="92" t="s">
        <v>148</v>
      </c>
      <c r="X58" s="92" t="s">
        <v>148</v>
      </c>
      <c r="Y58" s="107">
        <v>0</v>
      </c>
      <c r="Z58" s="107">
        <v>0</v>
      </c>
      <c r="AA58" s="92" t="s">
        <v>148</v>
      </c>
      <c r="AB58" s="92" t="s">
        <v>148</v>
      </c>
      <c r="AC58" s="107">
        <v>0</v>
      </c>
      <c r="AD58" s="107">
        <v>0</v>
      </c>
      <c r="AE58" s="92" t="s">
        <v>148</v>
      </c>
      <c r="AF58" s="92" t="s">
        <v>148</v>
      </c>
      <c r="AG58" s="141"/>
    </row>
    <row r="59" spans="2:33" s="93" customFormat="1" ht="30">
      <c r="B59" s="91" t="s">
        <v>24</v>
      </c>
      <c r="C59" s="119" t="s">
        <v>29</v>
      </c>
      <c r="D59" s="119" t="s">
        <v>925</v>
      </c>
      <c r="E59" s="119" t="s">
        <v>926</v>
      </c>
      <c r="F59" s="119" t="s">
        <v>927</v>
      </c>
      <c r="G59" s="63" t="s">
        <v>26</v>
      </c>
      <c r="H59" s="63"/>
      <c r="I59" s="100">
        <v>2009</v>
      </c>
      <c r="J59" s="92"/>
      <c r="K59" s="92"/>
      <c r="L59" s="92">
        <v>17.18</v>
      </c>
      <c r="M59" s="92">
        <v>106.81</v>
      </c>
      <c r="N59" s="92" t="s">
        <v>758</v>
      </c>
      <c r="O59" s="92"/>
      <c r="P59" s="92" t="s">
        <v>759</v>
      </c>
      <c r="Q59" s="92" t="s">
        <v>812</v>
      </c>
      <c r="R59" s="92"/>
      <c r="S59" s="92" t="s">
        <v>902</v>
      </c>
      <c r="T59" s="92"/>
      <c r="U59" s="120">
        <v>1248.3820398073119</v>
      </c>
      <c r="V59" s="120">
        <f>152+248.10009</f>
        <v>400.10009000000002</v>
      </c>
      <c r="W59" s="92" t="s">
        <v>148</v>
      </c>
      <c r="X59" s="92">
        <v>11864</v>
      </c>
      <c r="Y59" s="120">
        <v>2459.3216067552007</v>
      </c>
      <c r="Z59" s="120">
        <f>133+248.10009</f>
        <v>381.10009000000002</v>
      </c>
      <c r="AA59" s="92" t="s">
        <v>148</v>
      </c>
      <c r="AB59" s="92">
        <v>10815</v>
      </c>
      <c r="AC59" s="120">
        <v>2506.8863709361831</v>
      </c>
      <c r="AD59" s="120">
        <f>136+248.10009</f>
        <v>384.10009000000002</v>
      </c>
      <c r="AE59" s="92" t="s">
        <v>148</v>
      </c>
      <c r="AF59" s="92">
        <v>12380</v>
      </c>
      <c r="AG59" s="141"/>
    </row>
    <row r="60" spans="2:33" s="93" customFormat="1" ht="30">
      <c r="B60" s="91" t="s">
        <v>24</v>
      </c>
      <c r="C60" s="119" t="s">
        <v>29</v>
      </c>
      <c r="D60" s="119" t="s">
        <v>928</v>
      </c>
      <c r="E60" s="119" t="s">
        <v>908</v>
      </c>
      <c r="F60" s="119" t="s">
        <v>929</v>
      </c>
      <c r="G60" s="63" t="s">
        <v>26</v>
      </c>
      <c r="H60" s="63"/>
      <c r="I60" s="100">
        <v>2019</v>
      </c>
      <c r="J60" s="92"/>
      <c r="K60" s="92"/>
      <c r="L60" s="92">
        <v>9.39</v>
      </c>
      <c r="M60" s="92">
        <v>16.350000000000001</v>
      </c>
      <c r="N60" s="92" t="s">
        <v>801</v>
      </c>
      <c r="O60" s="92" t="s">
        <v>802</v>
      </c>
      <c r="P60" s="92" t="s">
        <v>759</v>
      </c>
      <c r="Q60" s="92" t="s">
        <v>812</v>
      </c>
      <c r="R60" s="92"/>
      <c r="S60" s="92" t="s">
        <v>902</v>
      </c>
      <c r="T60" s="92"/>
      <c r="U60" s="120">
        <v>15901.279588055118</v>
      </c>
      <c r="V60" s="107">
        <v>51953.413809999991</v>
      </c>
      <c r="W60" s="92" t="s">
        <v>148</v>
      </c>
      <c r="X60" s="92">
        <v>37310</v>
      </c>
      <c r="Y60" s="120">
        <v>13595.058800000001</v>
      </c>
      <c r="Z60" s="107">
        <v>35357.792000000001</v>
      </c>
      <c r="AA60" s="92" t="s">
        <v>148</v>
      </c>
      <c r="AB60" s="92">
        <v>22000</v>
      </c>
      <c r="AC60" s="120">
        <v>11205.150320000001</v>
      </c>
      <c r="AD60" s="107">
        <v>28664.120999999999</v>
      </c>
      <c r="AE60" s="92" t="s">
        <v>148</v>
      </c>
      <c r="AF60" s="92">
        <v>22000</v>
      </c>
      <c r="AG60" s="141"/>
    </row>
    <row r="61" spans="2:33" s="93" customFormat="1" ht="30">
      <c r="B61" s="91" t="s">
        <v>24</v>
      </c>
      <c r="C61" s="119" t="s">
        <v>29</v>
      </c>
      <c r="D61" s="119" t="s">
        <v>930</v>
      </c>
      <c r="E61" s="119" t="s">
        <v>931</v>
      </c>
      <c r="F61" s="119" t="s">
        <v>932</v>
      </c>
      <c r="G61" s="63" t="s">
        <v>26</v>
      </c>
      <c r="H61" s="63"/>
      <c r="I61" s="100">
        <v>2019</v>
      </c>
      <c r="J61" s="92"/>
      <c r="K61" s="92"/>
      <c r="L61" s="92">
        <v>6.61</v>
      </c>
      <c r="M61" s="92">
        <v>13.24</v>
      </c>
      <c r="N61" s="92" t="s">
        <v>801</v>
      </c>
      <c r="O61" s="92" t="s">
        <v>802</v>
      </c>
      <c r="P61" s="92" t="s">
        <v>759</v>
      </c>
      <c r="Q61" s="92" t="s">
        <v>812</v>
      </c>
      <c r="R61" s="92"/>
      <c r="S61" s="92"/>
      <c r="T61" s="92"/>
      <c r="U61" s="120">
        <v>41.287678866159986</v>
      </c>
      <c r="V61" s="120">
        <v>0</v>
      </c>
      <c r="W61" s="92" t="s">
        <v>148</v>
      </c>
      <c r="X61" s="92" t="s">
        <v>148</v>
      </c>
      <c r="Y61" s="107">
        <v>0</v>
      </c>
      <c r="Z61" s="120">
        <v>125</v>
      </c>
      <c r="AA61" s="92" t="s">
        <v>148</v>
      </c>
      <c r="AB61" s="92" t="s">
        <v>148</v>
      </c>
      <c r="AC61" s="107">
        <v>0</v>
      </c>
      <c r="AD61" s="120">
        <v>125</v>
      </c>
      <c r="AE61" s="92" t="s">
        <v>148</v>
      </c>
      <c r="AF61" s="92" t="s">
        <v>148</v>
      </c>
      <c r="AG61" s="141"/>
    </row>
    <row r="62" spans="2:33" s="93" customFormat="1" ht="30">
      <c r="B62" s="91" t="s">
        <v>24</v>
      </c>
      <c r="C62" s="119" t="s">
        <v>29</v>
      </c>
      <c r="D62" s="119" t="s">
        <v>933</v>
      </c>
      <c r="E62" s="119" t="s">
        <v>934</v>
      </c>
      <c r="F62" s="119" t="s">
        <v>935</v>
      </c>
      <c r="G62" s="63" t="s">
        <v>26</v>
      </c>
      <c r="H62" s="63"/>
      <c r="I62" s="100">
        <v>2020</v>
      </c>
      <c r="J62" s="92"/>
      <c r="K62" s="92"/>
      <c r="L62" s="92"/>
      <c r="M62" s="92"/>
      <c r="N62" s="92" t="s">
        <v>882</v>
      </c>
      <c r="O62" s="92"/>
      <c r="P62" s="92" t="s">
        <v>759</v>
      </c>
      <c r="Q62" s="92" t="s">
        <v>812</v>
      </c>
      <c r="R62" s="92"/>
      <c r="S62" s="92" t="s">
        <v>902</v>
      </c>
      <c r="T62" s="92"/>
      <c r="U62" s="107">
        <v>0</v>
      </c>
      <c r="V62" s="107">
        <v>0</v>
      </c>
      <c r="W62" s="92" t="s">
        <v>148</v>
      </c>
      <c r="X62" s="92">
        <v>2679</v>
      </c>
      <c r="Y62" s="107">
        <v>0</v>
      </c>
      <c r="Z62" s="107">
        <v>0</v>
      </c>
      <c r="AA62" s="92" t="s">
        <v>148</v>
      </c>
      <c r="AB62" s="92">
        <v>2715</v>
      </c>
      <c r="AC62" s="107">
        <v>0</v>
      </c>
      <c r="AD62" s="107">
        <v>0</v>
      </c>
      <c r="AE62" s="92" t="s">
        <v>148</v>
      </c>
      <c r="AF62" s="92">
        <v>2715</v>
      </c>
      <c r="AG62" s="141"/>
    </row>
    <row r="63" spans="2:33" s="93" customFormat="1" ht="30">
      <c r="B63" s="91" t="s">
        <v>24</v>
      </c>
      <c r="C63" s="119" t="s">
        <v>29</v>
      </c>
      <c r="D63" s="119" t="s">
        <v>936</v>
      </c>
      <c r="E63" s="119" t="s">
        <v>937</v>
      </c>
      <c r="F63" s="119"/>
      <c r="G63" s="63" t="s">
        <v>26</v>
      </c>
      <c r="H63" s="63"/>
      <c r="I63" s="100">
        <v>2010</v>
      </c>
      <c r="J63" s="92"/>
      <c r="K63" s="92"/>
      <c r="L63" s="92"/>
      <c r="M63" s="92"/>
      <c r="N63" s="92" t="s">
        <v>882</v>
      </c>
      <c r="O63" s="92"/>
      <c r="P63" s="92" t="s">
        <v>759</v>
      </c>
      <c r="Q63" s="92" t="s">
        <v>812</v>
      </c>
      <c r="R63" s="92"/>
      <c r="S63" s="92" t="s">
        <v>902</v>
      </c>
      <c r="T63" s="92"/>
      <c r="U63" s="107">
        <v>0</v>
      </c>
      <c r="V63" s="107">
        <v>0</v>
      </c>
      <c r="W63" s="92" t="s">
        <v>148</v>
      </c>
      <c r="X63" s="92">
        <v>1957</v>
      </c>
      <c r="Y63" s="107">
        <v>0</v>
      </c>
      <c r="Z63" s="107">
        <v>0</v>
      </c>
      <c r="AA63" s="92" t="s">
        <v>148</v>
      </c>
      <c r="AB63" s="92">
        <v>1792</v>
      </c>
      <c r="AC63" s="107">
        <v>0</v>
      </c>
      <c r="AD63" s="107">
        <v>0</v>
      </c>
      <c r="AE63" s="92" t="s">
        <v>148</v>
      </c>
      <c r="AF63" s="92">
        <v>1792</v>
      </c>
      <c r="AG63" s="141"/>
    </row>
    <row r="64" spans="2:33" s="93" customFormat="1" ht="30">
      <c r="B64" s="91" t="s">
        <v>24</v>
      </c>
      <c r="C64" s="119" t="s">
        <v>29</v>
      </c>
      <c r="D64" s="119" t="s">
        <v>938</v>
      </c>
      <c r="E64" s="119" t="s">
        <v>939</v>
      </c>
      <c r="F64" s="119" t="s">
        <v>940</v>
      </c>
      <c r="G64" s="63" t="s">
        <v>26</v>
      </c>
      <c r="H64" s="63"/>
      <c r="I64" s="100">
        <v>1997</v>
      </c>
      <c r="J64" s="92"/>
      <c r="K64" s="92"/>
      <c r="L64" s="92">
        <v>285.89999999999998</v>
      </c>
      <c r="M64" s="92">
        <v>440.92</v>
      </c>
      <c r="N64" s="92" t="s">
        <v>758</v>
      </c>
      <c r="O64" s="92"/>
      <c r="P64" s="92" t="s">
        <v>901</v>
      </c>
      <c r="Q64" s="92" t="s">
        <v>812</v>
      </c>
      <c r="R64" s="92"/>
      <c r="S64" s="92" t="s">
        <v>902</v>
      </c>
      <c r="T64" s="92"/>
      <c r="U64" s="120">
        <v>789.40536725894299</v>
      </c>
      <c r="V64" s="120">
        <f>116+178.76708</f>
        <v>294.76707999999996</v>
      </c>
      <c r="W64" s="92" t="s">
        <v>148</v>
      </c>
      <c r="X64" s="92">
        <v>86075</v>
      </c>
      <c r="Y64" s="120">
        <v>910.01548832424976</v>
      </c>
      <c r="Z64" s="120">
        <f>98+178.76708</f>
        <v>276.76707999999996</v>
      </c>
      <c r="AA64" s="92" t="s">
        <v>148</v>
      </c>
      <c r="AB64" s="92">
        <v>86000</v>
      </c>
      <c r="AC64" s="120">
        <v>927.38659008127627</v>
      </c>
      <c r="AD64" s="120">
        <f>100+178.76708</f>
        <v>278.76707999999996</v>
      </c>
      <c r="AE64" s="92" t="s">
        <v>148</v>
      </c>
      <c r="AF64" s="92">
        <v>86000</v>
      </c>
      <c r="AG64" s="141"/>
    </row>
    <row r="65" spans="2:33" s="93" customFormat="1" ht="30">
      <c r="B65" s="91" t="s">
        <v>24</v>
      </c>
      <c r="C65" s="119" t="s">
        <v>29</v>
      </c>
      <c r="D65" s="119" t="s">
        <v>941</v>
      </c>
      <c r="E65" s="119" t="s">
        <v>942</v>
      </c>
      <c r="F65" s="119" t="s">
        <v>943</v>
      </c>
      <c r="G65" s="63" t="s">
        <v>26</v>
      </c>
      <c r="H65" s="63"/>
      <c r="I65" s="100">
        <v>1997</v>
      </c>
      <c r="J65" s="92"/>
      <c r="K65" s="92"/>
      <c r="L65" s="92"/>
      <c r="M65" s="92"/>
      <c r="N65" s="92" t="s">
        <v>882</v>
      </c>
      <c r="O65" s="92"/>
      <c r="P65" s="92" t="s">
        <v>901</v>
      </c>
      <c r="Q65" s="92" t="s">
        <v>812</v>
      </c>
      <c r="R65" s="92"/>
      <c r="S65" s="92" t="s">
        <v>902</v>
      </c>
      <c r="T65" s="92"/>
      <c r="U65" s="107">
        <v>0</v>
      </c>
      <c r="V65" s="107">
        <v>0</v>
      </c>
      <c r="W65" s="92" t="s">
        <v>148</v>
      </c>
      <c r="X65" s="92">
        <v>6940</v>
      </c>
      <c r="Y65" s="107">
        <v>0</v>
      </c>
      <c r="Z65" s="107">
        <v>0</v>
      </c>
      <c r="AA65" s="92" t="s">
        <v>148</v>
      </c>
      <c r="AB65" s="92">
        <v>7024</v>
      </c>
      <c r="AC65" s="107">
        <v>0</v>
      </c>
      <c r="AD65" s="107">
        <v>0</v>
      </c>
      <c r="AE65" s="92" t="s">
        <v>148</v>
      </c>
      <c r="AF65" s="92">
        <v>7024</v>
      </c>
      <c r="AG65" s="141"/>
    </row>
    <row r="66" spans="2:33" s="93" customFormat="1" ht="30">
      <c r="B66" s="91" t="s">
        <v>24</v>
      </c>
      <c r="C66" s="119" t="s">
        <v>29</v>
      </c>
      <c r="D66" s="119" t="s">
        <v>944</v>
      </c>
      <c r="E66" s="119" t="s">
        <v>945</v>
      </c>
      <c r="F66" s="119" t="s">
        <v>946</v>
      </c>
      <c r="G66" s="63"/>
      <c r="H66" s="63"/>
      <c r="I66" s="100">
        <v>2011</v>
      </c>
      <c r="J66" s="92"/>
      <c r="K66" s="92"/>
      <c r="L66" s="92"/>
      <c r="M66" s="92"/>
      <c r="N66" s="92"/>
      <c r="O66" s="92"/>
      <c r="P66" s="92"/>
      <c r="Q66" s="92"/>
      <c r="R66" s="92" t="s">
        <v>866</v>
      </c>
      <c r="S66" s="92"/>
      <c r="T66" s="92"/>
      <c r="U66" s="107">
        <v>0</v>
      </c>
      <c r="V66" s="107">
        <v>0</v>
      </c>
      <c r="W66" s="92"/>
      <c r="X66" s="92"/>
      <c r="Y66" s="107">
        <v>0</v>
      </c>
      <c r="Z66" s="107">
        <v>0</v>
      </c>
      <c r="AA66" s="92"/>
      <c r="AB66" s="92"/>
      <c r="AC66" s="107">
        <v>0</v>
      </c>
      <c r="AD66" s="107">
        <v>0</v>
      </c>
      <c r="AE66" s="92"/>
      <c r="AF66" s="92"/>
      <c r="AG66" s="142"/>
    </row>
    <row r="67" spans="2:33" s="93" customFormat="1" ht="30">
      <c r="B67" s="91" t="s">
        <v>24</v>
      </c>
      <c r="C67" s="119" t="s">
        <v>29</v>
      </c>
      <c r="D67" s="119" t="s">
        <v>947</v>
      </c>
      <c r="E67" s="119" t="s">
        <v>948</v>
      </c>
      <c r="F67" s="119" t="s">
        <v>949</v>
      </c>
      <c r="G67" s="63"/>
      <c r="H67" s="63"/>
      <c r="I67" s="100">
        <v>1997</v>
      </c>
      <c r="J67" s="92"/>
      <c r="K67" s="92"/>
      <c r="L67" s="92"/>
      <c r="M67" s="92"/>
      <c r="N67" s="92"/>
      <c r="O67" s="92"/>
      <c r="P67" s="92"/>
      <c r="Q67" s="92"/>
      <c r="R67" s="92" t="s">
        <v>822</v>
      </c>
      <c r="S67" s="92"/>
      <c r="T67" s="92"/>
      <c r="U67" s="107">
        <v>0</v>
      </c>
      <c r="V67" s="107">
        <v>0</v>
      </c>
      <c r="W67" s="92"/>
      <c r="X67" s="92"/>
      <c r="Y67" s="107">
        <v>0</v>
      </c>
      <c r="Z67" s="107">
        <v>0</v>
      </c>
      <c r="AA67" s="92"/>
      <c r="AB67" s="92"/>
      <c r="AC67" s="107">
        <v>0</v>
      </c>
      <c r="AD67" s="107">
        <v>0</v>
      </c>
      <c r="AE67" s="92"/>
      <c r="AF67" s="92"/>
      <c r="AG67" s="142"/>
    </row>
    <row r="68" spans="2:33" s="93" customFormat="1" ht="45">
      <c r="B68" s="91" t="s">
        <v>24</v>
      </c>
      <c r="C68" s="119" t="s">
        <v>29</v>
      </c>
      <c r="D68" s="119" t="s">
        <v>950</v>
      </c>
      <c r="E68" s="119" t="s">
        <v>816</v>
      </c>
      <c r="F68" s="119" t="s">
        <v>951</v>
      </c>
      <c r="G68" s="63"/>
      <c r="H68" s="63"/>
      <c r="I68" s="100">
        <v>1997</v>
      </c>
      <c r="J68" s="92"/>
      <c r="K68" s="92"/>
      <c r="L68" s="92">
        <v>0</v>
      </c>
      <c r="M68" s="92">
        <v>0</v>
      </c>
      <c r="N68" s="92"/>
      <c r="O68" s="92"/>
      <c r="P68" s="92"/>
      <c r="Q68" s="92" t="s">
        <v>952</v>
      </c>
      <c r="R68" s="92"/>
      <c r="S68" s="92"/>
      <c r="T68" s="92"/>
      <c r="U68" s="107">
        <v>0</v>
      </c>
      <c r="V68" s="107">
        <v>0</v>
      </c>
      <c r="W68" s="92" t="s">
        <v>148</v>
      </c>
      <c r="X68" s="92">
        <v>405</v>
      </c>
      <c r="Y68" s="107">
        <v>0</v>
      </c>
      <c r="Z68" s="107">
        <v>0</v>
      </c>
      <c r="AA68" s="92" t="s">
        <v>148</v>
      </c>
      <c r="AB68" s="92">
        <v>330</v>
      </c>
      <c r="AC68" s="107">
        <v>0</v>
      </c>
      <c r="AD68" s="107">
        <v>0</v>
      </c>
      <c r="AE68" s="92" t="s">
        <v>148</v>
      </c>
      <c r="AF68" s="92">
        <v>330</v>
      </c>
      <c r="AG68" s="141" t="s">
        <v>953</v>
      </c>
    </row>
    <row r="69" spans="2:33" s="93" customFormat="1" ht="45">
      <c r="B69" s="91" t="s">
        <v>20</v>
      </c>
      <c r="C69" s="119" t="s">
        <v>33</v>
      </c>
      <c r="D69" s="119" t="s">
        <v>954</v>
      </c>
      <c r="E69" s="119" t="s">
        <v>955</v>
      </c>
      <c r="F69" s="119" t="s">
        <v>956</v>
      </c>
      <c r="G69" s="63"/>
      <c r="H69" s="63"/>
      <c r="I69" s="100">
        <v>1998</v>
      </c>
      <c r="J69" s="92"/>
      <c r="K69" s="92"/>
      <c r="L69" s="92"/>
      <c r="M69" s="92"/>
      <c r="N69" s="92"/>
      <c r="O69" s="92"/>
      <c r="P69" s="92"/>
      <c r="Q69" s="92"/>
      <c r="R69" s="92" t="s">
        <v>957</v>
      </c>
      <c r="S69" s="92"/>
      <c r="T69" s="92"/>
      <c r="U69" s="107">
        <v>0</v>
      </c>
      <c r="V69" s="107">
        <v>0</v>
      </c>
      <c r="W69" s="92"/>
      <c r="X69" s="92"/>
      <c r="Y69" s="107">
        <v>0</v>
      </c>
      <c r="Z69" s="107">
        <v>0</v>
      </c>
      <c r="AA69" s="92"/>
      <c r="AB69" s="92"/>
      <c r="AC69" s="107">
        <v>0</v>
      </c>
      <c r="AD69" s="107">
        <v>0</v>
      </c>
      <c r="AE69" s="92"/>
      <c r="AF69" s="92"/>
      <c r="AG69" s="142"/>
    </row>
    <row r="70" spans="2:33" s="93" customFormat="1" ht="45">
      <c r="B70" s="91" t="s">
        <v>15</v>
      </c>
      <c r="C70" s="119" t="s">
        <v>33</v>
      </c>
      <c r="D70" s="119" t="s">
        <v>958</v>
      </c>
      <c r="E70" s="119" t="s">
        <v>957</v>
      </c>
      <c r="F70" s="119" t="s">
        <v>959</v>
      </c>
      <c r="G70" s="63" t="s">
        <v>18</v>
      </c>
      <c r="H70" s="63"/>
      <c r="I70" s="100">
        <v>1998</v>
      </c>
      <c r="J70" s="92">
        <v>3.04</v>
      </c>
      <c r="K70" s="92"/>
      <c r="L70" s="92">
        <v>128.44</v>
      </c>
      <c r="M70" s="92">
        <v>230.3</v>
      </c>
      <c r="N70" s="92" t="s">
        <v>758</v>
      </c>
      <c r="O70" s="92"/>
      <c r="P70" s="92" t="s">
        <v>901</v>
      </c>
      <c r="Q70" s="92" t="s">
        <v>760</v>
      </c>
      <c r="R70" s="92"/>
      <c r="S70" s="92" t="s">
        <v>902</v>
      </c>
      <c r="T70" s="92"/>
      <c r="U70" s="107">
        <v>0</v>
      </c>
      <c r="V70" s="120">
        <v>57790.563680000007</v>
      </c>
      <c r="W70" s="92" t="s">
        <v>148</v>
      </c>
      <c r="X70" s="92">
        <v>451207</v>
      </c>
      <c r="Y70" s="107">
        <v>0</v>
      </c>
      <c r="Z70" s="120">
        <v>49765</v>
      </c>
      <c r="AA70" s="92" t="s">
        <v>148</v>
      </c>
      <c r="AB70" s="92">
        <v>455000</v>
      </c>
      <c r="AC70" s="107">
        <v>0</v>
      </c>
      <c r="AD70" s="120">
        <v>49765</v>
      </c>
      <c r="AE70" s="92" t="s">
        <v>148</v>
      </c>
      <c r="AF70" s="92">
        <v>455000</v>
      </c>
      <c r="AG70" s="141"/>
    </row>
    <row r="71" spans="2:33" s="93" customFormat="1" ht="45">
      <c r="B71" s="91" t="s">
        <v>15</v>
      </c>
      <c r="C71" s="119" t="s">
        <v>33</v>
      </c>
      <c r="D71" s="119" t="s">
        <v>960</v>
      </c>
      <c r="E71" s="119" t="s">
        <v>961</v>
      </c>
      <c r="F71" s="119" t="s">
        <v>962</v>
      </c>
      <c r="G71" s="63"/>
      <c r="H71" s="63"/>
      <c r="I71" s="100">
        <v>1998</v>
      </c>
      <c r="J71" s="92"/>
      <c r="K71" s="92"/>
      <c r="L71" s="92"/>
      <c r="M71" s="92"/>
      <c r="N71" s="92"/>
      <c r="O71" s="92"/>
      <c r="P71" s="92"/>
      <c r="Q71" s="92"/>
      <c r="R71" s="92" t="s">
        <v>957</v>
      </c>
      <c r="S71" s="92"/>
      <c r="T71" s="92"/>
      <c r="U71" s="107">
        <v>0</v>
      </c>
      <c r="V71" s="107">
        <v>0</v>
      </c>
      <c r="W71" s="92"/>
      <c r="X71" s="92"/>
      <c r="Y71" s="107">
        <v>0</v>
      </c>
      <c r="Z71" s="107">
        <v>0</v>
      </c>
      <c r="AA71" s="92"/>
      <c r="AB71" s="92"/>
      <c r="AC71" s="107">
        <v>0</v>
      </c>
      <c r="AD71" s="107">
        <v>0</v>
      </c>
      <c r="AE71" s="92"/>
      <c r="AF71" s="92"/>
      <c r="AG71" s="142"/>
    </row>
    <row r="72" spans="2:33" s="93" customFormat="1" ht="45">
      <c r="B72" s="91" t="s">
        <v>20</v>
      </c>
      <c r="C72" s="119" t="s">
        <v>33</v>
      </c>
      <c r="D72" s="119" t="s">
        <v>963</v>
      </c>
      <c r="E72" s="119" t="s">
        <v>964</v>
      </c>
      <c r="F72" s="119" t="s">
        <v>965</v>
      </c>
      <c r="G72" s="63"/>
      <c r="H72" s="63"/>
      <c r="I72" s="100">
        <v>1998</v>
      </c>
      <c r="J72" s="92"/>
      <c r="K72" s="92"/>
      <c r="L72" s="92"/>
      <c r="M72" s="92"/>
      <c r="N72" s="92"/>
      <c r="O72" s="92"/>
      <c r="P72" s="92"/>
      <c r="Q72" s="92"/>
      <c r="R72" s="92" t="s">
        <v>957</v>
      </c>
      <c r="S72" s="92"/>
      <c r="T72" s="92"/>
      <c r="U72" s="107">
        <v>0</v>
      </c>
      <c r="V72" s="107">
        <v>0</v>
      </c>
      <c r="W72" s="92"/>
      <c r="X72" s="92"/>
      <c r="Y72" s="107">
        <v>0</v>
      </c>
      <c r="Z72" s="107">
        <v>0</v>
      </c>
      <c r="AA72" s="92"/>
      <c r="AB72" s="92"/>
      <c r="AC72" s="107">
        <v>0</v>
      </c>
      <c r="AD72" s="107">
        <v>0</v>
      </c>
      <c r="AE72" s="92"/>
      <c r="AF72" s="92"/>
      <c r="AG72" s="142"/>
    </row>
    <row r="73" spans="2:33" s="93" customFormat="1" ht="45">
      <c r="B73" s="91" t="s">
        <v>20</v>
      </c>
      <c r="C73" s="119" t="s">
        <v>33</v>
      </c>
      <c r="D73" s="119" t="s">
        <v>966</v>
      </c>
      <c r="E73" s="119" t="s">
        <v>967</v>
      </c>
      <c r="F73" s="119" t="s">
        <v>968</v>
      </c>
      <c r="G73" s="63" t="s">
        <v>18</v>
      </c>
      <c r="H73" s="63"/>
      <c r="I73" s="100">
        <v>2019</v>
      </c>
      <c r="J73" s="92"/>
      <c r="K73" s="92"/>
      <c r="L73" s="92"/>
      <c r="M73" s="92">
        <v>28.58</v>
      </c>
      <c r="N73" s="92" t="s">
        <v>801</v>
      </c>
      <c r="O73" s="92" t="s">
        <v>802</v>
      </c>
      <c r="P73" s="92" t="s">
        <v>759</v>
      </c>
      <c r="Q73" s="92" t="s">
        <v>760</v>
      </c>
      <c r="R73" s="92"/>
      <c r="S73" s="92" t="s">
        <v>969</v>
      </c>
      <c r="T73" s="92"/>
      <c r="U73" s="107">
        <v>0</v>
      </c>
      <c r="V73" s="120">
        <v>5805.0607399999999</v>
      </c>
      <c r="W73" s="92" t="s">
        <v>148</v>
      </c>
      <c r="X73" s="122">
        <v>324</v>
      </c>
      <c r="Y73" s="109">
        <v>0</v>
      </c>
      <c r="Z73" s="120">
        <v>6206.2369200000003</v>
      </c>
      <c r="AA73" s="92" t="s">
        <v>148</v>
      </c>
      <c r="AB73" s="92">
        <v>500</v>
      </c>
      <c r="AC73" s="107">
        <v>0</v>
      </c>
      <c r="AD73" s="120">
        <v>6206.2369200000003</v>
      </c>
      <c r="AE73" s="92" t="s">
        <v>148</v>
      </c>
      <c r="AF73" s="92">
        <v>500</v>
      </c>
      <c r="AG73" s="141"/>
    </row>
    <row r="74" spans="2:33" s="93" customFormat="1" ht="45">
      <c r="B74" s="91" t="s">
        <v>15</v>
      </c>
      <c r="C74" s="119" t="s">
        <v>33</v>
      </c>
      <c r="D74" s="119" t="s">
        <v>970</v>
      </c>
      <c r="E74" s="119" t="s">
        <v>906</v>
      </c>
      <c r="F74" s="119" t="s">
        <v>971</v>
      </c>
      <c r="G74" s="63"/>
      <c r="H74" s="63"/>
      <c r="I74" s="100">
        <v>1998</v>
      </c>
      <c r="J74" s="92"/>
      <c r="K74" s="92"/>
      <c r="L74" s="92"/>
      <c r="M74" s="92"/>
      <c r="N74" s="92"/>
      <c r="O74" s="92"/>
      <c r="P74" s="92"/>
      <c r="Q74" s="92"/>
      <c r="R74" s="92" t="s">
        <v>957</v>
      </c>
      <c r="S74" s="92"/>
      <c r="T74" s="92"/>
      <c r="U74" s="107">
        <v>0</v>
      </c>
      <c r="V74" s="107">
        <v>0</v>
      </c>
      <c r="W74" s="92"/>
      <c r="X74" s="92"/>
      <c r="Y74" s="107">
        <v>0</v>
      </c>
      <c r="Z74" s="107">
        <v>0</v>
      </c>
      <c r="AA74" s="92"/>
      <c r="AB74" s="92"/>
      <c r="AC74" s="107">
        <v>0</v>
      </c>
      <c r="AD74" s="107">
        <v>0</v>
      </c>
      <c r="AE74" s="92"/>
      <c r="AF74" s="92"/>
      <c r="AG74" s="142"/>
    </row>
    <row r="75" spans="2:33" s="93" customFormat="1" ht="45">
      <c r="B75" s="91" t="s">
        <v>15</v>
      </c>
      <c r="C75" s="119" t="s">
        <v>33</v>
      </c>
      <c r="D75" s="119" t="s">
        <v>972</v>
      </c>
      <c r="E75" s="119" t="s">
        <v>973</v>
      </c>
      <c r="F75" s="119" t="s">
        <v>974</v>
      </c>
      <c r="G75" s="63"/>
      <c r="H75" s="63"/>
      <c r="I75" s="100">
        <v>2019</v>
      </c>
      <c r="J75" s="92"/>
      <c r="K75" s="92"/>
      <c r="L75" s="92"/>
      <c r="M75" s="92"/>
      <c r="N75" s="92"/>
      <c r="O75" s="92"/>
      <c r="P75" s="92"/>
      <c r="Q75" s="92"/>
      <c r="R75" s="92" t="s">
        <v>957</v>
      </c>
      <c r="S75" s="92"/>
      <c r="T75" s="92"/>
      <c r="U75" s="107">
        <v>0</v>
      </c>
      <c r="V75" s="107">
        <v>0</v>
      </c>
      <c r="W75" s="92"/>
      <c r="X75" s="92"/>
      <c r="Y75" s="107">
        <v>0</v>
      </c>
      <c r="Z75" s="107">
        <v>0</v>
      </c>
      <c r="AA75" s="92"/>
      <c r="AB75" s="92"/>
      <c r="AC75" s="107">
        <v>0</v>
      </c>
      <c r="AD75" s="107">
        <v>0</v>
      </c>
      <c r="AE75" s="92"/>
      <c r="AF75" s="92"/>
      <c r="AG75" s="142"/>
    </row>
    <row r="76" spans="2:33" s="93" customFormat="1" ht="45">
      <c r="B76" s="91" t="s">
        <v>15</v>
      </c>
      <c r="C76" s="119" t="s">
        <v>33</v>
      </c>
      <c r="D76" s="119" t="s">
        <v>975</v>
      </c>
      <c r="E76" s="119" t="s">
        <v>976</v>
      </c>
      <c r="F76" s="119" t="s">
        <v>977</v>
      </c>
      <c r="G76" s="63"/>
      <c r="H76" s="63"/>
      <c r="I76" s="100">
        <v>2019</v>
      </c>
      <c r="J76" s="92"/>
      <c r="K76" s="92"/>
      <c r="L76" s="92"/>
      <c r="M76" s="92"/>
      <c r="N76" s="92"/>
      <c r="O76" s="92"/>
      <c r="P76" s="92"/>
      <c r="Q76" s="92"/>
      <c r="R76" s="92" t="s">
        <v>957</v>
      </c>
      <c r="S76" s="92"/>
      <c r="T76" s="92"/>
      <c r="U76" s="107">
        <v>0</v>
      </c>
      <c r="V76" s="107">
        <v>0</v>
      </c>
      <c r="W76" s="92"/>
      <c r="X76" s="92"/>
      <c r="Y76" s="107">
        <v>0</v>
      </c>
      <c r="Z76" s="107">
        <v>0</v>
      </c>
      <c r="AA76" s="92"/>
      <c r="AB76" s="92"/>
      <c r="AC76" s="107">
        <v>0</v>
      </c>
      <c r="AD76" s="107">
        <v>0</v>
      </c>
      <c r="AE76" s="92"/>
      <c r="AF76" s="92"/>
      <c r="AG76" s="142"/>
    </row>
    <row r="77" spans="2:33" s="93" customFormat="1" ht="75">
      <c r="B77" s="91" t="s">
        <v>15</v>
      </c>
      <c r="C77" s="119" t="s">
        <v>33</v>
      </c>
      <c r="D77" s="119" t="s">
        <v>978</v>
      </c>
      <c r="E77" s="119" t="s">
        <v>979</v>
      </c>
      <c r="F77" s="119" t="s">
        <v>980</v>
      </c>
      <c r="G77" s="63" t="s">
        <v>18</v>
      </c>
      <c r="H77" s="63"/>
      <c r="I77" s="100">
        <v>2019</v>
      </c>
      <c r="J77" s="92"/>
      <c r="K77" s="92"/>
      <c r="L77" s="92">
        <v>66.930000000000007</v>
      </c>
      <c r="M77" s="92">
        <v>119.84</v>
      </c>
      <c r="N77" s="92" t="s">
        <v>758</v>
      </c>
      <c r="O77" s="92"/>
      <c r="P77" s="92" t="s">
        <v>759</v>
      </c>
      <c r="Q77" s="92" t="s">
        <v>760</v>
      </c>
      <c r="R77" s="92"/>
      <c r="S77" s="92" t="s">
        <v>981</v>
      </c>
      <c r="T77" s="92"/>
      <c r="U77" s="107">
        <v>0</v>
      </c>
      <c r="V77" s="120">
        <v>10235</v>
      </c>
      <c r="W77" s="92" t="s">
        <v>148</v>
      </c>
      <c r="X77" s="92">
        <v>17095</v>
      </c>
      <c r="Y77" s="107">
        <v>0</v>
      </c>
      <c r="Z77" s="120">
        <v>10235</v>
      </c>
      <c r="AA77" s="92" t="s">
        <v>148</v>
      </c>
      <c r="AB77" s="92">
        <v>17000</v>
      </c>
      <c r="AC77" s="107"/>
      <c r="AD77" s="120">
        <v>10235</v>
      </c>
      <c r="AE77" s="92" t="s">
        <v>148</v>
      </c>
      <c r="AF77" s="92">
        <v>17000</v>
      </c>
      <c r="AG77" s="141"/>
    </row>
    <row r="78" spans="2:33" s="93" customFormat="1" ht="60">
      <c r="B78" s="91" t="s">
        <v>15</v>
      </c>
      <c r="C78" s="119" t="s">
        <v>33</v>
      </c>
      <c r="D78" s="119" t="s">
        <v>982</v>
      </c>
      <c r="E78" s="119" t="s">
        <v>983</v>
      </c>
      <c r="F78" s="119" t="s">
        <v>984</v>
      </c>
      <c r="G78" s="63"/>
      <c r="H78" s="63"/>
      <c r="I78" s="100">
        <v>2019</v>
      </c>
      <c r="J78" s="92"/>
      <c r="K78" s="92"/>
      <c r="L78" s="92"/>
      <c r="M78" s="92"/>
      <c r="N78" s="92"/>
      <c r="O78" s="92"/>
      <c r="P78" s="92"/>
      <c r="Q78" s="92"/>
      <c r="R78" s="92" t="s">
        <v>979</v>
      </c>
      <c r="S78" s="92"/>
      <c r="T78" s="92"/>
      <c r="U78" s="107">
        <v>0</v>
      </c>
      <c r="V78" s="107">
        <v>0</v>
      </c>
      <c r="W78" s="92"/>
      <c r="X78" s="92"/>
      <c r="Y78" s="107">
        <v>0</v>
      </c>
      <c r="Z78" s="107">
        <v>0</v>
      </c>
      <c r="AA78" s="92"/>
      <c r="AB78" s="92"/>
      <c r="AC78" s="107">
        <v>0</v>
      </c>
      <c r="AD78" s="107">
        <v>0</v>
      </c>
      <c r="AE78" s="92"/>
      <c r="AF78" s="92"/>
      <c r="AG78" s="142"/>
    </row>
    <row r="79" spans="2:33" s="93" customFormat="1" ht="45">
      <c r="B79" s="91" t="s">
        <v>15</v>
      </c>
      <c r="C79" s="119" t="s">
        <v>33</v>
      </c>
      <c r="D79" s="119" t="s">
        <v>985</v>
      </c>
      <c r="E79" s="119" t="s">
        <v>986</v>
      </c>
      <c r="F79" s="119" t="s">
        <v>987</v>
      </c>
      <c r="G79" s="63"/>
      <c r="H79" s="63"/>
      <c r="I79" s="100">
        <v>1998</v>
      </c>
      <c r="J79" s="92"/>
      <c r="K79" s="92"/>
      <c r="L79" s="92"/>
      <c r="M79" s="92"/>
      <c r="N79" s="92"/>
      <c r="O79" s="92"/>
      <c r="P79" s="92"/>
      <c r="Q79" s="92"/>
      <c r="R79" s="92" t="s">
        <v>957</v>
      </c>
      <c r="S79" s="92"/>
      <c r="T79" s="92"/>
      <c r="U79" s="107">
        <v>0</v>
      </c>
      <c r="V79" s="107">
        <v>0</v>
      </c>
      <c r="W79" s="92"/>
      <c r="X79" s="92"/>
      <c r="Y79" s="107">
        <v>0</v>
      </c>
      <c r="Z79" s="107">
        <v>0</v>
      </c>
      <c r="AA79" s="92"/>
      <c r="AB79" s="92"/>
      <c r="AC79" s="107">
        <v>0</v>
      </c>
      <c r="AD79" s="107">
        <v>0</v>
      </c>
      <c r="AE79" s="92"/>
      <c r="AF79" s="92"/>
      <c r="AG79" s="142"/>
    </row>
    <row r="80" spans="2:33" s="93" customFormat="1" ht="45">
      <c r="B80" s="91" t="s">
        <v>15</v>
      </c>
      <c r="C80" s="119" t="s">
        <v>33</v>
      </c>
      <c r="D80" s="119" t="s">
        <v>988</v>
      </c>
      <c r="E80" s="119" t="s">
        <v>989</v>
      </c>
      <c r="F80" s="119" t="s">
        <v>990</v>
      </c>
      <c r="G80" s="63"/>
      <c r="H80" s="63"/>
      <c r="I80" s="100">
        <v>1998</v>
      </c>
      <c r="J80" s="92"/>
      <c r="K80" s="92"/>
      <c r="L80" s="92"/>
      <c r="M80" s="92"/>
      <c r="N80" s="92"/>
      <c r="O80" s="92"/>
      <c r="P80" s="92"/>
      <c r="Q80" s="92"/>
      <c r="R80" s="92" t="s">
        <v>957</v>
      </c>
      <c r="S80" s="92"/>
      <c r="T80" s="92"/>
      <c r="U80" s="107">
        <v>0</v>
      </c>
      <c r="V80" s="107">
        <v>0</v>
      </c>
      <c r="W80" s="92"/>
      <c r="X80" s="92"/>
      <c r="Y80" s="107">
        <v>0</v>
      </c>
      <c r="Z80" s="107">
        <v>0</v>
      </c>
      <c r="AA80" s="92"/>
      <c r="AB80" s="92"/>
      <c r="AC80" s="107">
        <v>0</v>
      </c>
      <c r="AD80" s="107">
        <v>0</v>
      </c>
      <c r="AE80" s="92"/>
      <c r="AF80" s="92"/>
      <c r="AG80" s="142"/>
    </row>
    <row r="81" spans="2:33" s="93" customFormat="1" ht="45">
      <c r="B81" s="91" t="s">
        <v>15</v>
      </c>
      <c r="C81" s="119" t="s">
        <v>33</v>
      </c>
      <c r="D81" s="119" t="s">
        <v>991</v>
      </c>
      <c r="E81" s="119" t="s">
        <v>992</v>
      </c>
      <c r="F81" s="119" t="s">
        <v>993</v>
      </c>
      <c r="G81" s="63"/>
      <c r="H81" s="63"/>
      <c r="I81" s="100">
        <v>1998</v>
      </c>
      <c r="J81" s="92"/>
      <c r="K81" s="92"/>
      <c r="L81" s="92"/>
      <c r="M81" s="92"/>
      <c r="N81" s="92"/>
      <c r="O81" s="92"/>
      <c r="P81" s="92"/>
      <c r="Q81" s="92"/>
      <c r="R81" s="92" t="s">
        <v>957</v>
      </c>
      <c r="S81" s="92"/>
      <c r="T81" s="92"/>
      <c r="U81" s="107">
        <v>0</v>
      </c>
      <c r="V81" s="107">
        <v>0</v>
      </c>
      <c r="W81" s="92"/>
      <c r="X81" s="92"/>
      <c r="Y81" s="107">
        <v>0</v>
      </c>
      <c r="Z81" s="107">
        <v>0</v>
      </c>
      <c r="AA81" s="92"/>
      <c r="AB81" s="92"/>
      <c r="AC81" s="107">
        <v>0</v>
      </c>
      <c r="AD81" s="107">
        <v>0</v>
      </c>
      <c r="AE81" s="92"/>
      <c r="AF81" s="92"/>
      <c r="AG81" s="142"/>
    </row>
    <row r="82" spans="2:33" s="93" customFormat="1" ht="45">
      <c r="B82" s="91" t="s">
        <v>20</v>
      </c>
      <c r="C82" s="119" t="s">
        <v>33</v>
      </c>
      <c r="D82" s="119" t="s">
        <v>994</v>
      </c>
      <c r="E82" s="119" t="s">
        <v>995</v>
      </c>
      <c r="F82" s="119" t="s">
        <v>996</v>
      </c>
      <c r="G82" s="63"/>
      <c r="H82" s="63"/>
      <c r="I82" s="100">
        <v>1998</v>
      </c>
      <c r="J82" s="92"/>
      <c r="K82" s="92"/>
      <c r="L82" s="92"/>
      <c r="M82" s="92"/>
      <c r="N82" s="92"/>
      <c r="O82" s="92"/>
      <c r="P82" s="92"/>
      <c r="Q82" s="92"/>
      <c r="R82" s="92" t="s">
        <v>957</v>
      </c>
      <c r="S82" s="92"/>
      <c r="T82" s="92"/>
      <c r="U82" s="107">
        <v>0</v>
      </c>
      <c r="V82" s="107">
        <v>0</v>
      </c>
      <c r="W82" s="92"/>
      <c r="X82" s="92"/>
      <c r="Y82" s="107">
        <v>0</v>
      </c>
      <c r="Z82" s="107">
        <v>0</v>
      </c>
      <c r="AA82" s="92"/>
      <c r="AB82" s="92"/>
      <c r="AC82" s="107">
        <v>0</v>
      </c>
      <c r="AD82" s="107">
        <v>0</v>
      </c>
      <c r="AE82" s="92"/>
      <c r="AF82" s="92"/>
      <c r="AG82" s="142"/>
    </row>
    <row r="83" spans="2:33" s="93" customFormat="1" ht="60">
      <c r="B83" s="91" t="s">
        <v>20</v>
      </c>
      <c r="C83" s="119" t="s">
        <v>33</v>
      </c>
      <c r="D83" s="119" t="s">
        <v>997</v>
      </c>
      <c r="E83" s="119" t="s">
        <v>998</v>
      </c>
      <c r="F83" s="119" t="s">
        <v>999</v>
      </c>
      <c r="G83" s="63"/>
      <c r="H83" s="63"/>
      <c r="I83" s="100">
        <v>2019</v>
      </c>
      <c r="J83" s="92"/>
      <c r="K83" s="92"/>
      <c r="L83" s="92"/>
      <c r="M83" s="92"/>
      <c r="N83" s="92"/>
      <c r="O83" s="92"/>
      <c r="P83" s="92"/>
      <c r="Q83" s="92"/>
      <c r="R83" s="92" t="s">
        <v>979</v>
      </c>
      <c r="S83" s="92"/>
      <c r="T83" s="92"/>
      <c r="U83" s="107">
        <v>0</v>
      </c>
      <c r="V83" s="107">
        <v>0</v>
      </c>
      <c r="W83" s="92"/>
      <c r="X83" s="92"/>
      <c r="Y83" s="107">
        <v>0</v>
      </c>
      <c r="Z83" s="107">
        <v>0</v>
      </c>
      <c r="AA83" s="92"/>
      <c r="AB83" s="92"/>
      <c r="AC83" s="107">
        <v>0</v>
      </c>
      <c r="AD83" s="107">
        <v>0</v>
      </c>
      <c r="AE83" s="92"/>
      <c r="AF83" s="92"/>
      <c r="AG83" s="142"/>
    </row>
    <row r="84" spans="2:33" s="93" customFormat="1" ht="45">
      <c r="B84" s="91" t="s">
        <v>20</v>
      </c>
      <c r="C84" s="119" t="s">
        <v>33</v>
      </c>
      <c r="D84" s="119" t="s">
        <v>1000</v>
      </c>
      <c r="E84" s="119" t="s">
        <v>1001</v>
      </c>
      <c r="F84" s="119" t="s">
        <v>1002</v>
      </c>
      <c r="G84" s="63"/>
      <c r="H84" s="63"/>
      <c r="I84" s="100">
        <v>1998</v>
      </c>
      <c r="J84" s="92"/>
      <c r="K84" s="92"/>
      <c r="L84" s="92"/>
      <c r="M84" s="92"/>
      <c r="N84" s="92"/>
      <c r="O84" s="92"/>
      <c r="P84" s="92"/>
      <c r="Q84" s="92"/>
      <c r="R84" s="92" t="s">
        <v>957</v>
      </c>
      <c r="S84" s="92"/>
      <c r="T84" s="92"/>
      <c r="U84" s="107">
        <v>0</v>
      </c>
      <c r="V84" s="107">
        <v>0</v>
      </c>
      <c r="W84" s="92"/>
      <c r="X84" s="92"/>
      <c r="Y84" s="107">
        <v>0</v>
      </c>
      <c r="Z84" s="107">
        <v>0</v>
      </c>
      <c r="AA84" s="92"/>
      <c r="AB84" s="92"/>
      <c r="AC84" s="107">
        <v>0</v>
      </c>
      <c r="AD84" s="107">
        <v>0</v>
      </c>
      <c r="AE84" s="92"/>
      <c r="AF84" s="92"/>
      <c r="AG84" s="142"/>
    </row>
    <row r="85" spans="2:33" s="93" customFormat="1" ht="45">
      <c r="B85" s="91" t="s">
        <v>15</v>
      </c>
      <c r="C85" s="119" t="s">
        <v>33</v>
      </c>
      <c r="D85" s="119" t="s">
        <v>1003</v>
      </c>
      <c r="E85" s="119" t="s">
        <v>816</v>
      </c>
      <c r="F85" s="119" t="s">
        <v>1004</v>
      </c>
      <c r="G85" s="63"/>
      <c r="H85" s="63"/>
      <c r="I85" s="100">
        <v>1998</v>
      </c>
      <c r="J85" s="92"/>
      <c r="K85" s="92"/>
      <c r="L85" s="92"/>
      <c r="M85" s="92"/>
      <c r="N85" s="92"/>
      <c r="O85" s="92"/>
      <c r="P85" s="92"/>
      <c r="Q85" s="92"/>
      <c r="R85" s="92" t="s">
        <v>957</v>
      </c>
      <c r="S85" s="92"/>
      <c r="T85" s="92"/>
      <c r="U85" s="107">
        <v>0</v>
      </c>
      <c r="V85" s="107">
        <v>0</v>
      </c>
      <c r="W85" s="92"/>
      <c r="X85" s="92"/>
      <c r="Y85" s="107">
        <v>0</v>
      </c>
      <c r="Z85" s="107">
        <v>0</v>
      </c>
      <c r="AA85" s="92"/>
      <c r="AB85" s="92"/>
      <c r="AC85" s="107">
        <v>0</v>
      </c>
      <c r="AD85" s="107">
        <v>0</v>
      </c>
      <c r="AE85" s="92"/>
      <c r="AF85" s="92"/>
      <c r="AG85" s="142"/>
    </row>
    <row r="86" spans="2:33" s="93" customFormat="1" ht="45">
      <c r="B86" s="91" t="s">
        <v>20</v>
      </c>
      <c r="C86" s="119" t="s">
        <v>33</v>
      </c>
      <c r="D86" s="119" t="s">
        <v>1005</v>
      </c>
      <c r="E86" s="119" t="s">
        <v>1006</v>
      </c>
      <c r="F86" s="119" t="s">
        <v>1007</v>
      </c>
      <c r="G86" s="63"/>
      <c r="H86" s="63"/>
      <c r="I86" s="100">
        <v>1998</v>
      </c>
      <c r="J86" s="92"/>
      <c r="K86" s="92"/>
      <c r="L86" s="92"/>
      <c r="M86" s="92"/>
      <c r="N86" s="92"/>
      <c r="O86" s="92"/>
      <c r="P86" s="92"/>
      <c r="Q86" s="92"/>
      <c r="R86" s="92" t="s">
        <v>957</v>
      </c>
      <c r="S86" s="92"/>
      <c r="T86" s="92"/>
      <c r="U86" s="107">
        <v>0</v>
      </c>
      <c r="V86" s="107">
        <v>0</v>
      </c>
      <c r="W86" s="92"/>
      <c r="X86" s="92"/>
      <c r="Y86" s="107">
        <v>0</v>
      </c>
      <c r="Z86" s="107">
        <v>0</v>
      </c>
      <c r="AA86" s="92"/>
      <c r="AB86" s="92"/>
      <c r="AC86" s="107">
        <v>0</v>
      </c>
      <c r="AD86" s="107">
        <v>0</v>
      </c>
      <c r="AE86" s="92"/>
      <c r="AF86" s="92"/>
      <c r="AG86" s="142"/>
    </row>
    <row r="87" spans="2:33" s="93" customFormat="1" ht="45">
      <c r="B87" s="91" t="s">
        <v>20</v>
      </c>
      <c r="C87" s="119" t="s">
        <v>33</v>
      </c>
      <c r="D87" s="119" t="s">
        <v>1008</v>
      </c>
      <c r="E87" s="119" t="s">
        <v>1009</v>
      </c>
      <c r="F87" s="119" t="s">
        <v>1010</v>
      </c>
      <c r="G87" s="63"/>
      <c r="H87" s="63"/>
      <c r="I87" s="100">
        <v>2002</v>
      </c>
      <c r="J87" s="92"/>
      <c r="K87" s="92"/>
      <c r="L87" s="92"/>
      <c r="M87" s="92"/>
      <c r="N87" s="92"/>
      <c r="O87" s="92"/>
      <c r="P87" s="92"/>
      <c r="Q87" s="92"/>
      <c r="R87" s="92" t="s">
        <v>957</v>
      </c>
      <c r="S87" s="92"/>
      <c r="T87" s="92"/>
      <c r="U87" s="107">
        <v>0</v>
      </c>
      <c r="V87" s="107">
        <v>0</v>
      </c>
      <c r="W87" s="92"/>
      <c r="X87" s="92"/>
      <c r="Y87" s="107">
        <v>0</v>
      </c>
      <c r="Z87" s="107">
        <v>0</v>
      </c>
      <c r="AA87" s="92"/>
      <c r="AB87" s="92"/>
      <c r="AC87" s="107">
        <v>0</v>
      </c>
      <c r="AD87" s="107">
        <v>0</v>
      </c>
      <c r="AE87" s="92"/>
      <c r="AF87" s="92"/>
      <c r="AG87" s="142"/>
    </row>
    <row r="88" spans="2:33" s="93" customFormat="1" ht="45">
      <c r="B88" s="91" t="s">
        <v>20</v>
      </c>
      <c r="C88" s="119" t="s">
        <v>33</v>
      </c>
      <c r="D88" s="119" t="s">
        <v>1011</v>
      </c>
      <c r="E88" s="119" t="s">
        <v>1012</v>
      </c>
      <c r="F88" s="119" t="s">
        <v>1013</v>
      </c>
      <c r="G88" s="63" t="s">
        <v>18</v>
      </c>
      <c r="H88" s="63"/>
      <c r="I88" s="100">
        <v>1998</v>
      </c>
      <c r="J88" s="92"/>
      <c r="K88" s="92"/>
      <c r="L88" s="92">
        <v>162.47999999999999</v>
      </c>
      <c r="M88" s="92">
        <v>272.48</v>
      </c>
      <c r="N88" s="92" t="s">
        <v>758</v>
      </c>
      <c r="O88" s="92"/>
      <c r="P88" s="92" t="s">
        <v>901</v>
      </c>
      <c r="Q88" s="92" t="s">
        <v>760</v>
      </c>
      <c r="R88" s="92"/>
      <c r="S88" s="92" t="s">
        <v>1014</v>
      </c>
      <c r="T88" s="92"/>
      <c r="U88" s="107">
        <v>0</v>
      </c>
      <c r="V88" s="107">
        <v>5433.4402599999994</v>
      </c>
      <c r="W88" s="92" t="s">
        <v>148</v>
      </c>
      <c r="X88" s="92">
        <v>36563</v>
      </c>
      <c r="Y88" s="107">
        <v>0</v>
      </c>
      <c r="Z88" s="107">
        <v>5433</v>
      </c>
      <c r="AA88" s="92" t="s">
        <v>148</v>
      </c>
      <c r="AB88" s="92">
        <v>35500</v>
      </c>
      <c r="AC88" s="107">
        <v>0</v>
      </c>
      <c r="AD88" s="107">
        <v>5433.4402599999994</v>
      </c>
      <c r="AE88" s="92" t="s">
        <v>148</v>
      </c>
      <c r="AF88" s="92">
        <v>35500</v>
      </c>
      <c r="AG88" s="141"/>
    </row>
    <row r="89" spans="2:33" s="93" customFormat="1" ht="30" hidden="1">
      <c r="B89" s="91" t="s">
        <v>32</v>
      </c>
      <c r="C89" s="119" t="s">
        <v>36</v>
      </c>
      <c r="D89" s="119" t="s">
        <v>1015</v>
      </c>
      <c r="E89" s="119" t="s">
        <v>1016</v>
      </c>
      <c r="F89" s="119" t="s">
        <v>1017</v>
      </c>
      <c r="G89" s="63" t="s">
        <v>22</v>
      </c>
      <c r="H89" s="63" t="s">
        <v>26</v>
      </c>
      <c r="I89" s="100">
        <v>2008</v>
      </c>
      <c r="J89" s="92" t="s">
        <v>148</v>
      </c>
      <c r="K89" s="92" t="s">
        <v>148</v>
      </c>
      <c r="L89" s="92">
        <v>372838.28</v>
      </c>
      <c r="M89" s="92">
        <v>532348.21</v>
      </c>
      <c r="N89" s="92" t="s">
        <v>758</v>
      </c>
      <c r="O89" s="92"/>
      <c r="P89" s="92" t="s">
        <v>759</v>
      </c>
      <c r="Q89" s="92" t="s">
        <v>760</v>
      </c>
      <c r="R89" s="92"/>
      <c r="S89" s="92"/>
      <c r="T89" s="92"/>
      <c r="U89" s="107">
        <v>0</v>
      </c>
      <c r="V89" s="107">
        <v>0</v>
      </c>
      <c r="W89" s="92" t="s">
        <v>148</v>
      </c>
      <c r="X89" s="92" t="s">
        <v>148</v>
      </c>
      <c r="Y89" s="107">
        <v>0</v>
      </c>
      <c r="Z89" s="107">
        <v>0</v>
      </c>
      <c r="AA89" s="92" t="s">
        <v>148</v>
      </c>
      <c r="AB89" s="92" t="s">
        <v>148</v>
      </c>
      <c r="AC89" s="107">
        <v>0</v>
      </c>
      <c r="AD89" s="107">
        <v>0</v>
      </c>
      <c r="AE89" s="92" t="s">
        <v>148</v>
      </c>
      <c r="AF89" s="92" t="s">
        <v>148</v>
      </c>
      <c r="AG89" s="141"/>
    </row>
    <row r="90" spans="2:33" s="93" customFormat="1" ht="30" hidden="1">
      <c r="B90" s="91" t="s">
        <v>32</v>
      </c>
      <c r="C90" s="119" t="s">
        <v>36</v>
      </c>
      <c r="D90" s="119" t="s">
        <v>1018</v>
      </c>
      <c r="E90" s="119" t="s">
        <v>1019</v>
      </c>
      <c r="F90" s="119"/>
      <c r="G90" s="63" t="s">
        <v>22</v>
      </c>
      <c r="H90" s="63" t="s">
        <v>26</v>
      </c>
      <c r="I90" s="100">
        <v>2015</v>
      </c>
      <c r="J90" s="92"/>
      <c r="K90" s="92"/>
      <c r="L90" s="92">
        <v>47363.6</v>
      </c>
      <c r="M90" s="92">
        <v>106433.39</v>
      </c>
      <c r="N90" s="92" t="s">
        <v>758</v>
      </c>
      <c r="O90" s="92"/>
      <c r="P90" s="92" t="s">
        <v>759</v>
      </c>
      <c r="Q90" s="92" t="s">
        <v>760</v>
      </c>
      <c r="R90" s="92"/>
      <c r="S90" s="92"/>
      <c r="T90" s="92"/>
      <c r="U90" s="107">
        <v>0</v>
      </c>
      <c r="V90" s="107">
        <v>0</v>
      </c>
      <c r="W90" s="92" t="s">
        <v>148</v>
      </c>
      <c r="X90" s="92" t="s">
        <v>148</v>
      </c>
      <c r="Y90" s="107">
        <v>0</v>
      </c>
      <c r="Z90" s="107">
        <v>0</v>
      </c>
      <c r="AA90" s="92" t="s">
        <v>148</v>
      </c>
      <c r="AB90" s="92" t="s">
        <v>148</v>
      </c>
      <c r="AC90" s="107">
        <v>0</v>
      </c>
      <c r="AD90" s="107">
        <v>0</v>
      </c>
      <c r="AE90" s="92" t="s">
        <v>148</v>
      </c>
      <c r="AF90" s="92" t="s">
        <v>148</v>
      </c>
      <c r="AG90" s="141"/>
    </row>
    <row r="91" spans="2:33" s="93" customFormat="1" ht="60" hidden="1">
      <c r="B91" s="91" t="s">
        <v>32</v>
      </c>
      <c r="C91" s="119" t="s">
        <v>36</v>
      </c>
      <c r="D91" s="119" t="s">
        <v>1020</v>
      </c>
      <c r="E91" s="119" t="s">
        <v>1021</v>
      </c>
      <c r="F91" s="119" t="s">
        <v>1022</v>
      </c>
      <c r="G91" s="63" t="s">
        <v>26</v>
      </c>
      <c r="H91" s="63" t="s">
        <v>22</v>
      </c>
      <c r="I91" s="100">
        <v>2009</v>
      </c>
      <c r="J91" s="92"/>
      <c r="K91" s="92"/>
      <c r="L91" s="92">
        <v>68.58</v>
      </c>
      <c r="M91" s="92">
        <v>69.69</v>
      </c>
      <c r="N91" s="92" t="s">
        <v>758</v>
      </c>
      <c r="O91" s="92"/>
      <c r="P91" s="92" t="s">
        <v>759</v>
      </c>
      <c r="Q91" s="92" t="s">
        <v>760</v>
      </c>
      <c r="R91" s="92"/>
      <c r="S91" s="92"/>
      <c r="T91" s="92"/>
      <c r="U91" s="107">
        <v>0</v>
      </c>
      <c r="V91" s="120">
        <v>2587.68352</v>
      </c>
      <c r="W91" s="92" t="s">
        <v>148</v>
      </c>
      <c r="X91" s="92" t="s">
        <v>148</v>
      </c>
      <c r="Y91" s="107">
        <v>0</v>
      </c>
      <c r="Z91" s="120">
        <v>2936</v>
      </c>
      <c r="AA91" s="92" t="s">
        <v>148</v>
      </c>
      <c r="AB91" s="92" t="s">
        <v>148</v>
      </c>
      <c r="AC91" s="107">
        <v>0</v>
      </c>
      <c r="AD91" s="120">
        <v>2936</v>
      </c>
      <c r="AE91" s="92" t="s">
        <v>148</v>
      </c>
      <c r="AF91" s="92" t="s">
        <v>148</v>
      </c>
      <c r="AG91" s="141"/>
    </row>
    <row r="92" spans="2:33" s="93" customFormat="1" ht="45" hidden="1">
      <c r="B92" s="91" t="s">
        <v>32</v>
      </c>
      <c r="C92" s="119" t="s">
        <v>36</v>
      </c>
      <c r="D92" s="119" t="s">
        <v>1023</v>
      </c>
      <c r="E92" s="119" t="s">
        <v>1024</v>
      </c>
      <c r="F92" s="119" t="s">
        <v>1025</v>
      </c>
      <c r="G92" s="63" t="s">
        <v>26</v>
      </c>
      <c r="H92" s="63" t="s">
        <v>22</v>
      </c>
      <c r="I92" s="100">
        <v>2008</v>
      </c>
      <c r="J92" s="92"/>
      <c r="K92" s="92"/>
      <c r="L92" s="92">
        <v>61.9</v>
      </c>
      <c r="M92" s="92">
        <v>84.57</v>
      </c>
      <c r="N92" s="92" t="s">
        <v>758</v>
      </c>
      <c r="O92" s="92"/>
      <c r="P92" s="92" t="s">
        <v>759</v>
      </c>
      <c r="Q92" s="92" t="s">
        <v>760</v>
      </c>
      <c r="R92" s="92"/>
      <c r="S92" s="92"/>
      <c r="T92" s="92"/>
      <c r="U92" s="107">
        <v>0</v>
      </c>
      <c r="V92" s="107">
        <v>0</v>
      </c>
      <c r="W92" s="92" t="s">
        <v>148</v>
      </c>
      <c r="X92" s="92" t="s">
        <v>148</v>
      </c>
      <c r="Y92" s="107">
        <v>0</v>
      </c>
      <c r="Z92" s="107">
        <v>0</v>
      </c>
      <c r="AA92" s="92" t="s">
        <v>148</v>
      </c>
      <c r="AB92" s="92" t="s">
        <v>148</v>
      </c>
      <c r="AC92" s="107">
        <v>0</v>
      </c>
      <c r="AD92" s="107">
        <v>0</v>
      </c>
      <c r="AE92" s="92" t="s">
        <v>148</v>
      </c>
      <c r="AF92" s="92" t="s">
        <v>148</v>
      </c>
      <c r="AG92" s="141"/>
    </row>
    <row r="93" spans="2:33" s="93" customFormat="1" ht="45" hidden="1">
      <c r="B93" s="91" t="s">
        <v>32</v>
      </c>
      <c r="C93" s="119" t="s">
        <v>36</v>
      </c>
      <c r="D93" s="119" t="s">
        <v>1026</v>
      </c>
      <c r="E93" s="119" t="s">
        <v>1027</v>
      </c>
      <c r="F93" s="119" t="s">
        <v>1028</v>
      </c>
      <c r="G93" s="63" t="s">
        <v>22</v>
      </c>
      <c r="H93" s="63" t="s">
        <v>26</v>
      </c>
      <c r="I93" s="100">
        <v>2013</v>
      </c>
      <c r="J93" s="92"/>
      <c r="K93" s="92"/>
      <c r="L93" s="92"/>
      <c r="M93" s="92"/>
      <c r="N93" s="92" t="s">
        <v>801</v>
      </c>
      <c r="O93" s="92" t="s">
        <v>802</v>
      </c>
      <c r="P93" s="92" t="s">
        <v>759</v>
      </c>
      <c r="Q93" s="92" t="s">
        <v>760</v>
      </c>
      <c r="R93" s="92"/>
      <c r="S93" s="92"/>
      <c r="T93" s="92"/>
      <c r="U93" s="120">
        <v>663.17934218000028</v>
      </c>
      <c r="V93" s="107">
        <v>0</v>
      </c>
      <c r="W93" s="92" t="s">
        <v>148</v>
      </c>
      <c r="X93" s="92" t="s">
        <v>148</v>
      </c>
      <c r="Y93" s="107">
        <v>0</v>
      </c>
      <c r="Z93" s="107">
        <v>0</v>
      </c>
      <c r="AA93" s="92" t="s">
        <v>148</v>
      </c>
      <c r="AB93" s="92" t="s">
        <v>148</v>
      </c>
      <c r="AC93" s="107">
        <v>0</v>
      </c>
      <c r="AD93" s="107">
        <v>0</v>
      </c>
      <c r="AE93" s="92" t="s">
        <v>148</v>
      </c>
      <c r="AF93" s="92" t="s">
        <v>148</v>
      </c>
      <c r="AG93" s="141" t="s">
        <v>1029</v>
      </c>
    </row>
    <row r="94" spans="2:33" s="93" customFormat="1" ht="30" hidden="1">
      <c r="B94" s="91" t="s">
        <v>32</v>
      </c>
      <c r="C94" s="119" t="s">
        <v>36</v>
      </c>
      <c r="D94" s="119" t="s">
        <v>1030</v>
      </c>
      <c r="E94" s="119" t="s">
        <v>1031</v>
      </c>
      <c r="F94" s="119" t="s">
        <v>1032</v>
      </c>
      <c r="G94" s="63" t="s">
        <v>22</v>
      </c>
      <c r="H94" s="63" t="s">
        <v>26</v>
      </c>
      <c r="I94" s="100">
        <v>2013</v>
      </c>
      <c r="J94" s="92"/>
      <c r="K94" s="92"/>
      <c r="L94" s="92">
        <v>92.98</v>
      </c>
      <c r="M94" s="92">
        <v>93.89</v>
      </c>
      <c r="N94" s="92"/>
      <c r="O94" s="92"/>
      <c r="P94" s="92"/>
      <c r="Q94" s="92"/>
      <c r="R94" s="92" t="s">
        <v>806</v>
      </c>
      <c r="S94" s="92"/>
      <c r="T94" s="92"/>
      <c r="U94" s="107">
        <v>0</v>
      </c>
      <c r="V94" s="107">
        <v>0</v>
      </c>
      <c r="W94" s="92"/>
      <c r="X94" s="92"/>
      <c r="Y94" s="107">
        <v>0</v>
      </c>
      <c r="Z94" s="107">
        <v>0</v>
      </c>
      <c r="AA94" s="92"/>
      <c r="AB94" s="92"/>
      <c r="AC94" s="107">
        <v>0</v>
      </c>
      <c r="AD94" s="107">
        <v>0</v>
      </c>
      <c r="AE94" s="92"/>
      <c r="AF94" s="92"/>
      <c r="AG94" s="141"/>
    </row>
    <row r="95" spans="2:33" s="93" customFormat="1" ht="30" hidden="1">
      <c r="B95" s="91" t="s">
        <v>32</v>
      </c>
      <c r="C95" s="119" t="s">
        <v>36</v>
      </c>
      <c r="D95" s="119" t="s">
        <v>1033</v>
      </c>
      <c r="E95" s="119" t="s">
        <v>1034</v>
      </c>
      <c r="F95" s="119" t="s">
        <v>1035</v>
      </c>
      <c r="G95" s="63" t="s">
        <v>26</v>
      </c>
      <c r="H95" s="63" t="s">
        <v>22</v>
      </c>
      <c r="I95" s="100">
        <v>2008</v>
      </c>
      <c r="J95" s="92">
        <v>1.1000000000000001</v>
      </c>
      <c r="K95" s="92"/>
      <c r="L95" s="92">
        <v>15.72</v>
      </c>
      <c r="M95" s="92">
        <v>26.07</v>
      </c>
      <c r="N95" s="92" t="s">
        <v>758</v>
      </c>
      <c r="O95" s="92"/>
      <c r="P95" s="92" t="s">
        <v>759</v>
      </c>
      <c r="Q95" s="92" t="s">
        <v>760</v>
      </c>
      <c r="R95" s="92"/>
      <c r="S95" s="92"/>
      <c r="T95" s="92"/>
      <c r="U95" s="107">
        <v>7092.4023143213608</v>
      </c>
      <c r="V95" s="120">
        <v>6766.294460000001</v>
      </c>
      <c r="W95" s="92" t="s">
        <v>148</v>
      </c>
      <c r="X95" s="92" t="s">
        <v>148</v>
      </c>
      <c r="Y95" s="120">
        <v>10184.752</v>
      </c>
      <c r="Z95" s="107">
        <v>7609.9686000000011</v>
      </c>
      <c r="AA95" s="92" t="s">
        <v>148</v>
      </c>
      <c r="AB95" s="92" t="s">
        <v>148</v>
      </c>
      <c r="AC95" s="120">
        <v>2462.8710000000001</v>
      </c>
      <c r="AD95" s="120">
        <v>10320.068670000001</v>
      </c>
      <c r="AE95" s="92" t="s">
        <v>148</v>
      </c>
      <c r="AF95" s="92" t="s">
        <v>148</v>
      </c>
      <c r="AG95" s="141"/>
    </row>
    <row r="96" spans="2:33" s="93" customFormat="1" ht="60" hidden="1">
      <c r="B96" s="91" t="s">
        <v>32</v>
      </c>
      <c r="C96" s="119" t="s">
        <v>39</v>
      </c>
      <c r="D96" s="119" t="s">
        <v>1036</v>
      </c>
      <c r="E96" s="119" t="s">
        <v>1037</v>
      </c>
      <c r="F96" s="119" t="s">
        <v>1038</v>
      </c>
      <c r="G96" s="112"/>
      <c r="H96" s="112"/>
      <c r="I96" s="100">
        <v>2019</v>
      </c>
      <c r="J96" s="92"/>
      <c r="K96" s="92"/>
      <c r="L96" s="92"/>
      <c r="M96" s="92"/>
      <c r="N96" s="92" t="s">
        <v>801</v>
      </c>
      <c r="O96" s="92" t="s">
        <v>802</v>
      </c>
      <c r="P96" s="92" t="s">
        <v>759</v>
      </c>
      <c r="Q96" s="92" t="s">
        <v>760</v>
      </c>
      <c r="R96" s="92"/>
      <c r="S96" s="92"/>
      <c r="T96" s="92"/>
      <c r="U96" s="120">
        <v>5272.0006918978243</v>
      </c>
      <c r="V96" s="107">
        <v>0</v>
      </c>
      <c r="W96" s="92" t="s">
        <v>148</v>
      </c>
      <c r="X96" s="92" t="s">
        <v>148</v>
      </c>
      <c r="Y96" s="120">
        <v>19003.997309675528</v>
      </c>
      <c r="Z96" s="107">
        <v>0</v>
      </c>
      <c r="AA96" s="92" t="s">
        <v>148</v>
      </c>
      <c r="AB96" s="92" t="s">
        <v>148</v>
      </c>
      <c r="AC96" s="120">
        <v>12890.180066232888</v>
      </c>
      <c r="AD96" s="107">
        <v>0</v>
      </c>
      <c r="AE96" s="92" t="s">
        <v>148</v>
      </c>
      <c r="AF96" s="92" t="s">
        <v>148</v>
      </c>
      <c r="AG96" s="141" t="s">
        <v>761</v>
      </c>
    </row>
    <row r="97" spans="2:33" s="93" customFormat="1" ht="30" hidden="1">
      <c r="B97" s="91" t="s">
        <v>32</v>
      </c>
      <c r="C97" s="119" t="s">
        <v>39</v>
      </c>
      <c r="D97" s="119" t="s">
        <v>1039</v>
      </c>
      <c r="E97" s="119" t="s">
        <v>1040</v>
      </c>
      <c r="F97" s="119" t="s">
        <v>1041</v>
      </c>
      <c r="G97" s="112"/>
      <c r="H97" s="112"/>
      <c r="I97" s="100">
        <v>2012</v>
      </c>
      <c r="J97" s="92"/>
      <c r="K97" s="92"/>
      <c r="L97" s="92"/>
      <c r="M97" s="92"/>
      <c r="N97" s="92"/>
      <c r="O97" s="92"/>
      <c r="P97" s="92"/>
      <c r="Q97" s="92"/>
      <c r="R97" s="92" t="s">
        <v>789</v>
      </c>
      <c r="S97" s="92"/>
      <c r="T97" s="92"/>
      <c r="U97" s="107">
        <v>0</v>
      </c>
      <c r="V97" s="107">
        <v>0</v>
      </c>
      <c r="W97" s="92"/>
      <c r="X97" s="92"/>
      <c r="Y97" s="107">
        <v>0</v>
      </c>
      <c r="Z97" s="107">
        <v>0</v>
      </c>
      <c r="AA97" s="92"/>
      <c r="AB97" s="92"/>
      <c r="AC97" s="107">
        <v>0</v>
      </c>
      <c r="AD97" s="107">
        <v>0</v>
      </c>
      <c r="AE97" s="92"/>
      <c r="AF97" s="92"/>
      <c r="AG97" s="142"/>
    </row>
    <row r="98" spans="2:33" s="93" customFormat="1" ht="60" hidden="1">
      <c r="B98" s="91" t="s">
        <v>32</v>
      </c>
      <c r="C98" s="119" t="s">
        <v>39</v>
      </c>
      <c r="D98" s="119" t="s">
        <v>1042</v>
      </c>
      <c r="E98" s="119" t="s">
        <v>1043</v>
      </c>
      <c r="F98" s="119" t="s">
        <v>1044</v>
      </c>
      <c r="G98" s="112"/>
      <c r="H98" s="112"/>
      <c r="I98" s="100">
        <v>2020</v>
      </c>
      <c r="J98" s="92"/>
      <c r="K98" s="92"/>
      <c r="L98" s="92"/>
      <c r="M98" s="92"/>
      <c r="N98" s="92" t="s">
        <v>801</v>
      </c>
      <c r="O98" s="92" t="s">
        <v>802</v>
      </c>
      <c r="P98" s="92" t="s">
        <v>759</v>
      </c>
      <c r="Q98" s="92" t="s">
        <v>760</v>
      </c>
      <c r="R98" s="92"/>
      <c r="S98" s="92"/>
      <c r="T98" s="92"/>
      <c r="U98" s="120">
        <v>2208.0274113499995</v>
      </c>
      <c r="V98" s="107">
        <v>0</v>
      </c>
      <c r="W98" s="92" t="s">
        <v>148</v>
      </c>
      <c r="X98" s="92" t="s">
        <v>148</v>
      </c>
      <c r="Y98" s="120">
        <v>3689.009865216</v>
      </c>
      <c r="Z98" s="107">
        <v>0</v>
      </c>
      <c r="AA98" s="92" t="s">
        <v>148</v>
      </c>
      <c r="AB98" s="92" t="s">
        <v>148</v>
      </c>
      <c r="AC98" s="120">
        <v>3689.009865216</v>
      </c>
      <c r="AD98" s="107">
        <v>0</v>
      </c>
      <c r="AE98" s="92" t="s">
        <v>148</v>
      </c>
      <c r="AF98" s="92" t="s">
        <v>148</v>
      </c>
      <c r="AG98" s="141" t="s">
        <v>761</v>
      </c>
    </row>
    <row r="99" spans="2:33" s="93" customFormat="1" ht="15" hidden="1">
      <c r="B99" s="91" t="s">
        <v>32</v>
      </c>
      <c r="C99" s="119" t="s">
        <v>39</v>
      </c>
      <c r="D99" s="119" t="s">
        <v>1045</v>
      </c>
      <c r="E99" s="119" t="s">
        <v>1046</v>
      </c>
      <c r="F99" s="119" t="s">
        <v>1047</v>
      </c>
      <c r="G99" s="112"/>
      <c r="H99" s="112"/>
      <c r="I99" s="100">
        <v>2019</v>
      </c>
      <c r="J99" s="92"/>
      <c r="K99" s="92"/>
      <c r="L99" s="92"/>
      <c r="M99" s="92"/>
      <c r="N99" s="92"/>
      <c r="O99" s="92"/>
      <c r="P99" s="92"/>
      <c r="Q99" s="92"/>
      <c r="R99" s="92" t="s">
        <v>789</v>
      </c>
      <c r="S99" s="92"/>
      <c r="T99" s="92"/>
      <c r="U99" s="107">
        <v>0</v>
      </c>
      <c r="V99" s="107">
        <v>0</v>
      </c>
      <c r="W99" s="92"/>
      <c r="X99" s="92"/>
      <c r="Y99" s="107">
        <v>0</v>
      </c>
      <c r="Z99" s="107">
        <v>0</v>
      </c>
      <c r="AA99" s="92"/>
      <c r="AB99" s="92"/>
      <c r="AC99" s="107">
        <v>0</v>
      </c>
      <c r="AD99" s="107">
        <v>0</v>
      </c>
      <c r="AE99" s="92"/>
      <c r="AF99" s="92"/>
      <c r="AG99" s="142"/>
    </row>
    <row r="100" spans="2:33" s="93" customFormat="1" ht="15" hidden="1">
      <c r="B100" s="91" t="s">
        <v>32</v>
      </c>
      <c r="C100" s="119" t="s">
        <v>39</v>
      </c>
      <c r="D100" s="119" t="s">
        <v>1048</v>
      </c>
      <c r="E100" s="119" t="s">
        <v>1049</v>
      </c>
      <c r="F100" s="119" t="s">
        <v>1050</v>
      </c>
      <c r="G100" s="112"/>
      <c r="H100" s="112"/>
      <c r="I100" s="100">
        <v>2000</v>
      </c>
      <c r="J100" s="92"/>
      <c r="K100" s="92"/>
      <c r="L100" s="92"/>
      <c r="M100" s="92"/>
      <c r="N100" s="92"/>
      <c r="O100" s="92"/>
      <c r="P100" s="92"/>
      <c r="Q100" s="92"/>
      <c r="R100" s="92" t="s">
        <v>1037</v>
      </c>
      <c r="S100" s="92"/>
      <c r="T100" s="92"/>
      <c r="U100" s="107">
        <v>0</v>
      </c>
      <c r="V100" s="107">
        <v>0</v>
      </c>
      <c r="W100" s="92"/>
      <c r="X100" s="92"/>
      <c r="Y100" s="107">
        <v>0</v>
      </c>
      <c r="Z100" s="107">
        <v>0</v>
      </c>
      <c r="AA100" s="92"/>
      <c r="AB100" s="92"/>
      <c r="AC100" s="107">
        <v>0</v>
      </c>
      <c r="AD100" s="107">
        <v>0</v>
      </c>
      <c r="AE100" s="92"/>
      <c r="AF100" s="92"/>
      <c r="AG100" s="142"/>
    </row>
    <row r="101" spans="2:33" s="93" customFormat="1" ht="60" hidden="1">
      <c r="B101" s="91" t="s">
        <v>32</v>
      </c>
      <c r="C101" s="119" t="s">
        <v>44</v>
      </c>
      <c r="D101" s="119" t="s">
        <v>1051</v>
      </c>
      <c r="E101" s="119" t="s">
        <v>1052</v>
      </c>
      <c r="F101" s="119" t="s">
        <v>1053</v>
      </c>
      <c r="G101" s="112"/>
      <c r="H101" s="112"/>
      <c r="I101" s="100">
        <v>2019</v>
      </c>
      <c r="J101" s="92"/>
      <c r="K101" s="92"/>
      <c r="L101" s="92"/>
      <c r="M101" s="92"/>
      <c r="N101" s="92" t="s">
        <v>758</v>
      </c>
      <c r="O101" s="92"/>
      <c r="P101" s="92" t="s">
        <v>759</v>
      </c>
      <c r="Q101" s="92" t="s">
        <v>760</v>
      </c>
      <c r="R101" s="92"/>
      <c r="S101" s="92"/>
      <c r="T101" s="92"/>
      <c r="U101" s="120">
        <v>1623.2194906799359</v>
      </c>
      <c r="V101" s="107">
        <v>329.38430999999997</v>
      </c>
      <c r="W101" s="92" t="s">
        <v>148</v>
      </c>
      <c r="X101" s="92" t="s">
        <v>148</v>
      </c>
      <c r="Y101" s="120">
        <v>2844.9162363252767</v>
      </c>
      <c r="Z101" s="107">
        <v>387.3481013476233</v>
      </c>
      <c r="AA101" s="92" t="s">
        <v>148</v>
      </c>
      <c r="AB101" s="92" t="s">
        <v>148</v>
      </c>
      <c r="AC101" s="107">
        <v>0</v>
      </c>
      <c r="AD101" s="120">
        <v>387.3481013476233</v>
      </c>
      <c r="AE101" s="92" t="s">
        <v>148</v>
      </c>
      <c r="AF101" s="92" t="s">
        <v>148</v>
      </c>
      <c r="AG101" s="141" t="s">
        <v>761</v>
      </c>
    </row>
    <row r="102" spans="2:33" s="93" customFormat="1" ht="30" hidden="1">
      <c r="B102" s="91" t="s">
        <v>32</v>
      </c>
      <c r="C102" s="119" t="s">
        <v>44</v>
      </c>
      <c r="D102" s="119" t="s">
        <v>1054</v>
      </c>
      <c r="E102" s="119" t="s">
        <v>1055</v>
      </c>
      <c r="F102" s="119" t="s">
        <v>1056</v>
      </c>
      <c r="G102" s="112"/>
      <c r="H102" s="112"/>
      <c r="I102" s="100">
        <v>2019</v>
      </c>
      <c r="J102" s="92"/>
      <c r="K102" s="92"/>
      <c r="L102" s="92"/>
      <c r="M102" s="92"/>
      <c r="N102" s="92"/>
      <c r="O102" s="92"/>
      <c r="P102" s="92"/>
      <c r="Q102" s="92"/>
      <c r="R102" s="92" t="s">
        <v>1052</v>
      </c>
      <c r="S102" s="92"/>
      <c r="T102" s="92"/>
      <c r="U102" s="107">
        <v>0</v>
      </c>
      <c r="V102" s="107">
        <v>0</v>
      </c>
      <c r="W102" s="92"/>
      <c r="X102" s="92"/>
      <c r="Y102" s="107">
        <v>0</v>
      </c>
      <c r="Z102" s="107">
        <v>0</v>
      </c>
      <c r="AA102" s="92"/>
      <c r="AB102" s="92"/>
      <c r="AC102" s="107">
        <v>0</v>
      </c>
      <c r="AD102" s="107">
        <v>0</v>
      </c>
      <c r="AE102" s="92"/>
      <c r="AF102" s="92"/>
      <c r="AG102" s="142"/>
    </row>
    <row r="103" spans="2:33" s="93" customFormat="1" ht="30" hidden="1">
      <c r="B103" s="91" t="s">
        <v>32</v>
      </c>
      <c r="C103" s="119" t="s">
        <v>44</v>
      </c>
      <c r="D103" s="119" t="s">
        <v>1057</v>
      </c>
      <c r="E103" s="119" t="s">
        <v>1058</v>
      </c>
      <c r="F103" s="119" t="s">
        <v>1059</v>
      </c>
      <c r="G103" s="112"/>
      <c r="H103" s="112"/>
      <c r="I103" s="100">
        <v>2019</v>
      </c>
      <c r="J103" s="92"/>
      <c r="K103" s="92"/>
      <c r="L103" s="92"/>
      <c r="M103" s="92"/>
      <c r="N103" s="92"/>
      <c r="O103" s="92"/>
      <c r="P103" s="92"/>
      <c r="Q103" s="92"/>
      <c r="R103" s="92" t="s">
        <v>1052</v>
      </c>
      <c r="S103" s="92"/>
      <c r="T103" s="92"/>
      <c r="U103" s="107">
        <v>0</v>
      </c>
      <c r="V103" s="107">
        <v>0</v>
      </c>
      <c r="W103" s="92"/>
      <c r="X103" s="92"/>
      <c r="Y103" s="107">
        <v>0</v>
      </c>
      <c r="Z103" s="107">
        <v>0</v>
      </c>
      <c r="AA103" s="92"/>
      <c r="AB103" s="92"/>
      <c r="AC103" s="107">
        <v>0</v>
      </c>
      <c r="AD103" s="107">
        <v>0</v>
      </c>
      <c r="AE103" s="92"/>
      <c r="AF103" s="92"/>
      <c r="AG103" s="142"/>
    </row>
    <row r="104" spans="2:33" s="93" customFormat="1" ht="60" hidden="1">
      <c r="B104" s="91" t="s">
        <v>32</v>
      </c>
      <c r="C104" s="119" t="s">
        <v>44</v>
      </c>
      <c r="D104" s="119" t="s">
        <v>1060</v>
      </c>
      <c r="E104" s="119" t="s">
        <v>1061</v>
      </c>
      <c r="F104" s="119" t="s">
        <v>1062</v>
      </c>
      <c r="G104" s="112"/>
      <c r="H104" s="112"/>
      <c r="I104" s="100">
        <v>2019</v>
      </c>
      <c r="J104" s="92"/>
      <c r="K104" s="92"/>
      <c r="L104" s="92"/>
      <c r="M104" s="92"/>
      <c r="N104" s="92" t="s">
        <v>801</v>
      </c>
      <c r="O104" s="92"/>
      <c r="P104" s="92" t="s">
        <v>759</v>
      </c>
      <c r="Q104" s="92" t="s">
        <v>760</v>
      </c>
      <c r="R104" s="92"/>
      <c r="S104" s="92"/>
      <c r="T104" s="92"/>
      <c r="U104" s="107">
        <v>0</v>
      </c>
      <c r="V104" s="120">
        <v>3389.36834</v>
      </c>
      <c r="W104" s="92" t="s">
        <v>148</v>
      </c>
      <c r="X104" s="92" t="s">
        <v>148</v>
      </c>
      <c r="Y104" s="107">
        <v>0</v>
      </c>
      <c r="Z104" s="120">
        <f>3654.9904+500</f>
        <v>4154.9904000000006</v>
      </c>
      <c r="AA104" s="92" t="s">
        <v>148</v>
      </c>
      <c r="AB104" s="92" t="s">
        <v>148</v>
      </c>
      <c r="AC104" s="107">
        <v>0</v>
      </c>
      <c r="AD104" s="120">
        <f>4729.9904+500</f>
        <v>5229.9903999999997</v>
      </c>
      <c r="AE104" s="92" t="s">
        <v>148</v>
      </c>
      <c r="AF104" s="92" t="s">
        <v>148</v>
      </c>
      <c r="AG104" s="141" t="s">
        <v>761</v>
      </c>
    </row>
    <row r="105" spans="2:33" s="93" customFormat="1" ht="30" hidden="1">
      <c r="B105" s="91" t="s">
        <v>32</v>
      </c>
      <c r="C105" s="119" t="s">
        <v>44</v>
      </c>
      <c r="D105" s="119" t="s">
        <v>1063</v>
      </c>
      <c r="E105" s="119" t="s">
        <v>1064</v>
      </c>
      <c r="F105" s="119" t="s">
        <v>1065</v>
      </c>
      <c r="G105" s="112"/>
      <c r="H105" s="112"/>
      <c r="I105" s="100">
        <v>2020</v>
      </c>
      <c r="J105" s="92"/>
      <c r="K105" s="92"/>
      <c r="L105" s="92"/>
      <c r="M105" s="92"/>
      <c r="N105" s="92"/>
      <c r="O105" s="92"/>
      <c r="P105" s="92"/>
      <c r="Q105" s="92"/>
      <c r="R105" s="92" t="s">
        <v>1061</v>
      </c>
      <c r="S105" s="92"/>
      <c r="T105" s="92"/>
      <c r="U105" s="107">
        <v>0</v>
      </c>
      <c r="V105" s="107">
        <v>0</v>
      </c>
      <c r="W105" s="92"/>
      <c r="X105" s="92"/>
      <c r="Y105" s="107">
        <v>0</v>
      </c>
      <c r="Z105" s="107">
        <v>0</v>
      </c>
      <c r="AA105" s="92"/>
      <c r="AB105" s="92"/>
      <c r="AC105" s="107">
        <v>0</v>
      </c>
      <c r="AD105" s="107">
        <v>0</v>
      </c>
      <c r="AE105" s="92"/>
      <c r="AF105" s="92"/>
      <c r="AG105" s="142"/>
    </row>
    <row r="106" spans="2:33" s="93" customFormat="1" ht="30" hidden="1">
      <c r="B106" s="91" t="s">
        <v>32</v>
      </c>
      <c r="C106" s="119" t="s">
        <v>45</v>
      </c>
      <c r="D106" s="119" t="s">
        <v>1066</v>
      </c>
      <c r="E106" s="119" t="s">
        <v>1067</v>
      </c>
      <c r="F106" s="119" t="s">
        <v>1068</v>
      </c>
      <c r="G106" s="112"/>
      <c r="H106" s="112"/>
      <c r="I106" s="100">
        <v>2013</v>
      </c>
      <c r="J106" s="92"/>
      <c r="K106" s="92"/>
      <c r="L106" s="92"/>
      <c r="M106" s="92"/>
      <c r="N106" s="92"/>
      <c r="O106" s="92"/>
      <c r="P106" s="92"/>
      <c r="Q106" s="92"/>
      <c r="R106" s="92" t="s">
        <v>806</v>
      </c>
      <c r="S106" s="92"/>
      <c r="T106" s="92"/>
      <c r="U106" s="107">
        <v>0</v>
      </c>
      <c r="V106" s="107">
        <v>0</v>
      </c>
      <c r="W106" s="92"/>
      <c r="X106" s="92"/>
      <c r="Y106" s="107">
        <v>0</v>
      </c>
      <c r="Z106" s="107">
        <v>0</v>
      </c>
      <c r="AA106" s="92"/>
      <c r="AB106" s="92"/>
      <c r="AC106" s="107">
        <v>0</v>
      </c>
      <c r="AD106" s="107">
        <v>0</v>
      </c>
      <c r="AE106" s="92"/>
      <c r="AF106" s="92"/>
      <c r="AG106" s="142"/>
    </row>
    <row r="107" spans="2:33" s="93" customFormat="1" ht="30" hidden="1">
      <c r="B107" s="91" t="s">
        <v>32</v>
      </c>
      <c r="C107" s="119" t="s">
        <v>45</v>
      </c>
      <c r="D107" s="119" t="s">
        <v>1069</v>
      </c>
      <c r="E107" s="119" t="s">
        <v>1070</v>
      </c>
      <c r="F107" s="119" t="s">
        <v>1071</v>
      </c>
      <c r="G107" s="112"/>
      <c r="H107" s="112"/>
      <c r="I107" s="100">
        <v>2013</v>
      </c>
      <c r="J107" s="92"/>
      <c r="K107" s="92"/>
      <c r="L107" s="92"/>
      <c r="M107" s="92"/>
      <c r="N107" s="92"/>
      <c r="O107" s="92"/>
      <c r="P107" s="92"/>
      <c r="Q107" s="92"/>
      <c r="R107" s="92" t="s">
        <v>806</v>
      </c>
      <c r="S107" s="92"/>
      <c r="T107" s="92"/>
      <c r="U107" s="107">
        <v>0</v>
      </c>
      <c r="V107" s="107">
        <v>0</v>
      </c>
      <c r="W107" s="92"/>
      <c r="X107" s="92"/>
      <c r="Y107" s="107">
        <v>0</v>
      </c>
      <c r="Z107" s="107">
        <v>0</v>
      </c>
      <c r="AA107" s="92"/>
      <c r="AB107" s="92"/>
      <c r="AC107" s="107">
        <v>0</v>
      </c>
      <c r="AD107" s="107">
        <v>0</v>
      </c>
      <c r="AE107" s="92"/>
      <c r="AF107" s="92"/>
      <c r="AG107" s="142"/>
    </row>
    <row r="108" spans="2:33" s="93" customFormat="1" ht="30" hidden="1">
      <c r="B108" s="91" t="s">
        <v>32</v>
      </c>
      <c r="C108" s="119" t="s">
        <v>45</v>
      </c>
      <c r="D108" s="119" t="s">
        <v>1072</v>
      </c>
      <c r="E108" s="119" t="s">
        <v>1073</v>
      </c>
      <c r="F108" s="119" t="s">
        <v>1074</v>
      </c>
      <c r="G108" s="112"/>
      <c r="H108" s="112"/>
      <c r="I108" s="100">
        <v>2013</v>
      </c>
      <c r="J108" s="92"/>
      <c r="K108" s="92"/>
      <c r="L108" s="92"/>
      <c r="M108" s="92"/>
      <c r="N108" s="92"/>
      <c r="O108" s="92"/>
      <c r="P108" s="92"/>
      <c r="Q108" s="92"/>
      <c r="R108" s="92" t="s">
        <v>806</v>
      </c>
      <c r="S108" s="92"/>
      <c r="T108" s="92"/>
      <c r="U108" s="107">
        <v>0</v>
      </c>
      <c r="V108" s="107">
        <v>0</v>
      </c>
      <c r="W108" s="92"/>
      <c r="X108" s="92"/>
      <c r="Y108" s="107">
        <v>0</v>
      </c>
      <c r="Z108" s="107">
        <v>0</v>
      </c>
      <c r="AA108" s="92"/>
      <c r="AB108" s="92"/>
      <c r="AC108" s="107">
        <v>0</v>
      </c>
      <c r="AD108" s="107">
        <v>0</v>
      </c>
      <c r="AE108" s="92"/>
      <c r="AF108" s="92"/>
      <c r="AG108" s="142"/>
    </row>
    <row r="109" spans="2:33" s="93" customFormat="1" ht="30" hidden="1">
      <c r="B109" s="91" t="s">
        <v>32</v>
      </c>
      <c r="C109" s="119" t="s">
        <v>45</v>
      </c>
      <c r="D109" s="119" t="s">
        <v>1075</v>
      </c>
      <c r="E109" s="119" t="s">
        <v>1076</v>
      </c>
      <c r="F109" s="119" t="s">
        <v>1077</v>
      </c>
      <c r="G109" s="112"/>
      <c r="H109" s="112"/>
      <c r="I109" s="100">
        <v>2013</v>
      </c>
      <c r="J109" s="92"/>
      <c r="K109" s="92"/>
      <c r="L109" s="92"/>
      <c r="M109" s="92"/>
      <c r="N109" s="92"/>
      <c r="O109" s="92"/>
      <c r="P109" s="92"/>
      <c r="Q109" s="92"/>
      <c r="R109" s="92" t="s">
        <v>806</v>
      </c>
      <c r="S109" s="92"/>
      <c r="T109" s="92"/>
      <c r="U109" s="107">
        <v>0</v>
      </c>
      <c r="V109" s="107">
        <v>0</v>
      </c>
      <c r="W109" s="92"/>
      <c r="X109" s="92"/>
      <c r="Y109" s="107">
        <v>0</v>
      </c>
      <c r="Z109" s="107">
        <v>0</v>
      </c>
      <c r="AA109" s="92"/>
      <c r="AB109" s="92"/>
      <c r="AC109" s="107">
        <v>0</v>
      </c>
      <c r="AD109" s="107">
        <v>0</v>
      </c>
      <c r="AE109" s="92"/>
      <c r="AF109" s="92"/>
      <c r="AG109" s="142"/>
    </row>
    <row r="110" spans="2:33" s="93" customFormat="1" ht="30" hidden="1">
      <c r="B110" s="91" t="s">
        <v>32</v>
      </c>
      <c r="C110" s="119" t="s">
        <v>45</v>
      </c>
      <c r="D110" s="119" t="s">
        <v>1078</v>
      </c>
      <c r="E110" s="119" t="s">
        <v>1079</v>
      </c>
      <c r="F110" s="119" t="s">
        <v>1080</v>
      </c>
      <c r="G110" s="112"/>
      <c r="H110" s="112"/>
      <c r="I110" s="100">
        <v>2013</v>
      </c>
      <c r="J110" s="92"/>
      <c r="K110" s="92"/>
      <c r="L110" s="92"/>
      <c r="M110" s="92"/>
      <c r="N110" s="92"/>
      <c r="O110" s="92"/>
      <c r="P110" s="92"/>
      <c r="Q110" s="92"/>
      <c r="R110" s="92" t="s">
        <v>806</v>
      </c>
      <c r="S110" s="92"/>
      <c r="T110" s="92"/>
      <c r="U110" s="107">
        <v>0</v>
      </c>
      <c r="V110" s="107">
        <v>0</v>
      </c>
      <c r="W110" s="92"/>
      <c r="X110" s="92"/>
      <c r="Y110" s="107">
        <v>0</v>
      </c>
      <c r="Z110" s="107">
        <v>0</v>
      </c>
      <c r="AA110" s="92"/>
      <c r="AB110" s="92"/>
      <c r="AC110" s="107">
        <v>0</v>
      </c>
      <c r="AD110" s="107">
        <v>0</v>
      </c>
      <c r="AE110" s="92"/>
      <c r="AF110" s="92"/>
      <c r="AG110" s="142"/>
    </row>
    <row r="111" spans="2:33" s="93" customFormat="1" ht="30" hidden="1">
      <c r="B111" s="91" t="s">
        <v>32</v>
      </c>
      <c r="C111" s="119" t="s">
        <v>45</v>
      </c>
      <c r="D111" s="119" t="s">
        <v>1081</v>
      </c>
      <c r="E111" s="119" t="s">
        <v>1082</v>
      </c>
      <c r="F111" s="119" t="s">
        <v>1083</v>
      </c>
      <c r="G111" s="112"/>
      <c r="H111" s="112"/>
      <c r="I111" s="100">
        <v>2017</v>
      </c>
      <c r="J111" s="92"/>
      <c r="K111" s="92"/>
      <c r="L111" s="92"/>
      <c r="M111" s="92"/>
      <c r="N111" s="92"/>
      <c r="O111" s="92"/>
      <c r="P111" s="92"/>
      <c r="Q111" s="92"/>
      <c r="R111" s="92" t="s">
        <v>806</v>
      </c>
      <c r="S111" s="92"/>
      <c r="T111" s="92"/>
      <c r="U111" s="107">
        <v>0</v>
      </c>
      <c r="V111" s="107">
        <v>0</v>
      </c>
      <c r="W111" s="92"/>
      <c r="X111" s="92"/>
      <c r="Y111" s="107">
        <v>0</v>
      </c>
      <c r="Z111" s="107">
        <v>0</v>
      </c>
      <c r="AA111" s="92"/>
      <c r="AB111" s="92"/>
      <c r="AC111" s="107">
        <v>0</v>
      </c>
      <c r="AD111" s="107">
        <v>0</v>
      </c>
      <c r="AE111" s="92"/>
      <c r="AF111" s="92"/>
      <c r="AG111" s="142"/>
    </row>
    <row r="112" spans="2:33" s="93" customFormat="1" ht="30" hidden="1">
      <c r="B112" s="91" t="s">
        <v>32</v>
      </c>
      <c r="C112" s="119" t="s">
        <v>45</v>
      </c>
      <c r="D112" s="119" t="s">
        <v>1084</v>
      </c>
      <c r="E112" s="119" t="s">
        <v>806</v>
      </c>
      <c r="F112" s="119" t="s">
        <v>1085</v>
      </c>
      <c r="G112" s="112"/>
      <c r="H112" s="112"/>
      <c r="I112" s="100">
        <v>2013</v>
      </c>
      <c r="J112" s="92"/>
      <c r="K112" s="92"/>
      <c r="L112" s="92"/>
      <c r="M112" s="92"/>
      <c r="N112" s="92" t="s">
        <v>758</v>
      </c>
      <c r="O112" s="92"/>
      <c r="P112" s="92" t="s">
        <v>759</v>
      </c>
      <c r="Q112" s="92" t="s">
        <v>760</v>
      </c>
      <c r="R112" s="92"/>
      <c r="S112" s="92"/>
      <c r="T112" s="92"/>
      <c r="U112" s="120">
        <v>2139.6889714724398</v>
      </c>
      <c r="V112" s="120">
        <v>12213.500639999998</v>
      </c>
      <c r="W112" s="92" t="s">
        <v>148</v>
      </c>
      <c r="X112" s="92" t="s">
        <v>148</v>
      </c>
      <c r="Y112" s="120">
        <v>5472.7429154222946</v>
      </c>
      <c r="Z112" s="120">
        <v>12153.3721811346</v>
      </c>
      <c r="AA112" s="92" t="s">
        <v>148</v>
      </c>
      <c r="AB112" s="92" t="s">
        <v>148</v>
      </c>
      <c r="AC112" s="120">
        <v>3077.9116826633976</v>
      </c>
      <c r="AD112" s="120">
        <v>12153.3721811346</v>
      </c>
      <c r="AE112" s="92" t="s">
        <v>148</v>
      </c>
      <c r="AF112" s="92" t="s">
        <v>148</v>
      </c>
      <c r="AG112" s="142"/>
    </row>
    <row r="113" spans="1:33" s="93" customFormat="1" ht="45" hidden="1">
      <c r="B113" s="91" t="s">
        <v>32</v>
      </c>
      <c r="C113" s="119" t="s">
        <v>47</v>
      </c>
      <c r="D113" s="119" t="s">
        <v>1086</v>
      </c>
      <c r="E113" s="119" t="s">
        <v>1087</v>
      </c>
      <c r="F113" s="119" t="s">
        <v>1088</v>
      </c>
      <c r="G113" s="112"/>
      <c r="H113" s="112"/>
      <c r="I113" s="100">
        <v>2013</v>
      </c>
      <c r="J113" s="92"/>
      <c r="K113" s="92"/>
      <c r="L113" s="92"/>
      <c r="M113" s="92"/>
      <c r="N113" s="92" t="s">
        <v>801</v>
      </c>
      <c r="O113" s="92" t="s">
        <v>802</v>
      </c>
      <c r="P113" s="92" t="s">
        <v>759</v>
      </c>
      <c r="Q113" s="92" t="s">
        <v>760</v>
      </c>
      <c r="R113" s="92"/>
      <c r="S113" s="92"/>
      <c r="T113" s="92"/>
      <c r="U113" s="107">
        <v>0</v>
      </c>
      <c r="V113" s="120">
        <v>447.62563</v>
      </c>
      <c r="W113" s="92" t="s">
        <v>148</v>
      </c>
      <c r="X113" s="92" t="s">
        <v>148</v>
      </c>
      <c r="Y113" s="107">
        <v>0</v>
      </c>
      <c r="Z113" s="120">
        <v>447.62563</v>
      </c>
      <c r="AA113" s="92" t="s">
        <v>148</v>
      </c>
      <c r="AB113" s="92" t="s">
        <v>148</v>
      </c>
      <c r="AC113" s="107">
        <v>0</v>
      </c>
      <c r="AD113" s="120">
        <v>447.62563</v>
      </c>
      <c r="AE113" s="92" t="s">
        <v>148</v>
      </c>
      <c r="AF113" s="92" t="s">
        <v>148</v>
      </c>
      <c r="AG113" s="141" t="s">
        <v>1089</v>
      </c>
    </row>
    <row r="114" spans="1:33" s="93" customFormat="1" ht="45" hidden="1">
      <c r="B114" s="91" t="s">
        <v>32</v>
      </c>
      <c r="C114" s="119" t="s">
        <v>47</v>
      </c>
      <c r="D114" s="119" t="s">
        <v>1090</v>
      </c>
      <c r="E114" s="119" t="s">
        <v>1091</v>
      </c>
      <c r="F114" s="119" t="s">
        <v>1092</v>
      </c>
      <c r="G114" s="112"/>
      <c r="H114" s="112"/>
      <c r="I114" s="100">
        <v>2013</v>
      </c>
      <c r="J114" s="92"/>
      <c r="K114" s="92"/>
      <c r="L114" s="92"/>
      <c r="M114" s="92"/>
      <c r="N114" s="92" t="s">
        <v>758</v>
      </c>
      <c r="O114" s="92"/>
      <c r="P114" s="92" t="s">
        <v>759</v>
      </c>
      <c r="Q114" s="92" t="s">
        <v>760</v>
      </c>
      <c r="R114" s="92"/>
      <c r="S114" s="92"/>
      <c r="T114" s="92"/>
      <c r="U114" s="107">
        <v>4473.8742305678397</v>
      </c>
      <c r="V114" s="120">
        <v>8227.1675999999989</v>
      </c>
      <c r="W114" s="92" t="s">
        <v>148</v>
      </c>
      <c r="X114" s="92" t="s">
        <v>148</v>
      </c>
      <c r="Y114" s="107">
        <v>3302.1294195999899</v>
      </c>
      <c r="Z114" s="120">
        <f>8247.49254+1139</f>
        <v>9386.4925399999993</v>
      </c>
      <c r="AA114" s="92" t="s">
        <v>148</v>
      </c>
      <c r="AB114" s="92" t="s">
        <v>148</v>
      </c>
      <c r="AC114" s="107">
        <v>2656.47032588</v>
      </c>
      <c r="AD114" s="120">
        <f>8249.91008000001+939</f>
        <v>9188.9100800000106</v>
      </c>
      <c r="AE114" s="92" t="s">
        <v>148</v>
      </c>
      <c r="AF114" s="92" t="s">
        <v>148</v>
      </c>
      <c r="AG114" s="142"/>
    </row>
    <row r="115" spans="1:33" s="93" customFormat="1" ht="45" hidden="1">
      <c r="B115" s="91" t="s">
        <v>32</v>
      </c>
      <c r="C115" s="119" t="s">
        <v>47</v>
      </c>
      <c r="D115" s="119" t="s">
        <v>1093</v>
      </c>
      <c r="E115" s="119" t="s">
        <v>1094</v>
      </c>
      <c r="F115" s="119" t="s">
        <v>1095</v>
      </c>
      <c r="G115" s="112"/>
      <c r="H115" s="112"/>
      <c r="I115" s="100">
        <v>2013</v>
      </c>
      <c r="J115" s="92"/>
      <c r="K115" s="92"/>
      <c r="L115" s="92"/>
      <c r="M115" s="92"/>
      <c r="N115" s="92"/>
      <c r="O115" s="92"/>
      <c r="P115" s="92"/>
      <c r="Q115" s="92"/>
      <c r="R115" s="92" t="s">
        <v>1091</v>
      </c>
      <c r="S115" s="92"/>
      <c r="T115" s="92"/>
      <c r="U115" s="107">
        <v>0</v>
      </c>
      <c r="V115" s="107">
        <v>0</v>
      </c>
      <c r="W115" s="92"/>
      <c r="X115" s="92"/>
      <c r="Y115" s="107">
        <v>0</v>
      </c>
      <c r="Z115" s="107">
        <v>0</v>
      </c>
      <c r="AA115" s="92"/>
      <c r="AB115" s="92"/>
      <c r="AC115" s="107">
        <v>0</v>
      </c>
      <c r="AD115" s="107">
        <v>0</v>
      </c>
      <c r="AE115" s="92"/>
      <c r="AF115" s="92"/>
      <c r="AG115" s="142"/>
    </row>
    <row r="116" spans="1:33" s="93" customFormat="1" ht="45" hidden="1">
      <c r="B116" s="91" t="s">
        <v>32</v>
      </c>
      <c r="C116" s="119" t="s">
        <v>47</v>
      </c>
      <c r="D116" s="119" t="s">
        <v>1096</v>
      </c>
      <c r="E116" s="119" t="s">
        <v>1097</v>
      </c>
      <c r="F116" s="119" t="s">
        <v>1098</v>
      </c>
      <c r="G116" s="112"/>
      <c r="H116" s="112"/>
      <c r="I116" s="100">
        <v>2013</v>
      </c>
      <c r="J116" s="92"/>
      <c r="K116" s="92"/>
      <c r="L116" s="92"/>
      <c r="M116" s="92"/>
      <c r="N116" s="92"/>
      <c r="O116" s="92"/>
      <c r="P116" s="92"/>
      <c r="Q116" s="92"/>
      <c r="R116" s="92" t="s">
        <v>1091</v>
      </c>
      <c r="S116" s="92"/>
      <c r="T116" s="92"/>
      <c r="U116" s="107">
        <v>0</v>
      </c>
      <c r="V116" s="107">
        <v>0</v>
      </c>
      <c r="W116" s="92"/>
      <c r="X116" s="92"/>
      <c r="Y116" s="107">
        <v>0</v>
      </c>
      <c r="Z116" s="107">
        <v>0</v>
      </c>
      <c r="AA116" s="92"/>
      <c r="AB116" s="92"/>
      <c r="AC116" s="107">
        <v>0</v>
      </c>
      <c r="AD116" s="107">
        <v>0</v>
      </c>
      <c r="AE116" s="92"/>
      <c r="AF116" s="92"/>
      <c r="AG116" s="142"/>
    </row>
    <row r="117" spans="1:33" s="93" customFormat="1" ht="45" hidden="1">
      <c r="B117" s="91" t="s">
        <v>32</v>
      </c>
      <c r="C117" s="119" t="s">
        <v>47</v>
      </c>
      <c r="D117" s="119" t="s">
        <v>1099</v>
      </c>
      <c r="E117" s="119" t="s">
        <v>1100</v>
      </c>
      <c r="F117" s="119" t="s">
        <v>1101</v>
      </c>
      <c r="G117" s="112"/>
      <c r="H117" s="112"/>
      <c r="I117" s="100">
        <v>2019</v>
      </c>
      <c r="J117" s="92"/>
      <c r="K117" s="92"/>
      <c r="L117" s="92"/>
      <c r="M117" s="92"/>
      <c r="N117" s="92"/>
      <c r="O117" s="92"/>
      <c r="P117" s="92"/>
      <c r="Q117" s="92"/>
      <c r="R117" s="92" t="s">
        <v>957</v>
      </c>
      <c r="S117" s="92"/>
      <c r="T117" s="92"/>
      <c r="U117" s="107">
        <v>0</v>
      </c>
      <c r="V117" s="107">
        <v>0</v>
      </c>
      <c r="W117" s="92"/>
      <c r="X117" s="92"/>
      <c r="Y117" s="107">
        <v>0</v>
      </c>
      <c r="Z117" s="107">
        <v>0</v>
      </c>
      <c r="AA117" s="92"/>
      <c r="AB117" s="92"/>
      <c r="AC117" s="107">
        <v>0</v>
      </c>
      <c r="AD117" s="107">
        <v>0</v>
      </c>
      <c r="AE117" s="92"/>
      <c r="AF117" s="92"/>
      <c r="AG117" s="142"/>
    </row>
    <row r="118" spans="1:33" s="93" customFormat="1" ht="45" hidden="1">
      <c r="B118" s="91" t="s">
        <v>32</v>
      </c>
      <c r="C118" s="119" t="s">
        <v>47</v>
      </c>
      <c r="D118" s="119" t="s">
        <v>1102</v>
      </c>
      <c r="E118" s="119" t="s">
        <v>1103</v>
      </c>
      <c r="F118" s="119"/>
      <c r="G118" s="63"/>
      <c r="H118" s="63"/>
      <c r="I118" s="100">
        <v>2012</v>
      </c>
      <c r="J118" s="92"/>
      <c r="K118" s="92"/>
      <c r="L118" s="92"/>
      <c r="M118" s="92"/>
      <c r="N118" s="92" t="s">
        <v>1104</v>
      </c>
      <c r="O118" s="92" t="s">
        <v>802</v>
      </c>
      <c r="P118" s="92" t="s">
        <v>759</v>
      </c>
      <c r="Q118" s="92" t="s">
        <v>760</v>
      </c>
      <c r="R118" s="92"/>
      <c r="S118" s="92"/>
      <c r="T118" s="92"/>
      <c r="U118" s="107">
        <v>0</v>
      </c>
      <c r="V118" s="120">
        <v>85.764989999999997</v>
      </c>
      <c r="W118" s="92" t="s">
        <v>148</v>
      </c>
      <c r="X118" s="92" t="s">
        <v>148</v>
      </c>
      <c r="Y118" s="107">
        <v>0</v>
      </c>
      <c r="Z118" s="120">
        <v>85.764989999999997</v>
      </c>
      <c r="AA118" s="92" t="s">
        <v>148</v>
      </c>
      <c r="AB118" s="92" t="s">
        <v>148</v>
      </c>
      <c r="AC118" s="107">
        <v>0</v>
      </c>
      <c r="AD118" s="120">
        <v>85.764989999999997</v>
      </c>
      <c r="AE118" s="92" t="s">
        <v>148</v>
      </c>
      <c r="AF118" s="92" t="s">
        <v>148</v>
      </c>
      <c r="AG118" s="141" t="s">
        <v>1105</v>
      </c>
    </row>
    <row r="119" spans="1:33" ht="15">
      <c r="T119" s="89"/>
      <c r="U119" s="106"/>
      <c r="V119" s="106"/>
      <c r="W119" s="104"/>
      <c r="X119" s="89"/>
      <c r="Y119" s="90"/>
      <c r="Z119" s="90"/>
      <c r="AA119" s="89"/>
      <c r="AB119" s="89"/>
      <c r="AC119" s="90"/>
      <c r="AD119" s="90"/>
      <c r="AE119" s="89"/>
      <c r="AF119" s="89"/>
    </row>
    <row r="120" spans="1:33" ht="16.7" customHeight="1">
      <c r="Z120" s="110"/>
    </row>
    <row r="121" spans="1:33" ht="16.7" customHeight="1">
      <c r="A121" s="7" t="s">
        <v>1106</v>
      </c>
    </row>
    <row r="122" spans="1:33" ht="27" customHeight="1">
      <c r="A122" s="7" t="s">
        <v>1107</v>
      </c>
    </row>
    <row r="123" spans="1:33" ht="27" customHeight="1">
      <c r="A123" s="7" t="s">
        <v>1108</v>
      </c>
    </row>
  </sheetData>
  <autoFilter ref="A7:AG118" xr:uid="{A52FC771-C817-40D3-B890-0823B47F3F5A}">
    <filterColumn colId="2">
      <filters>
        <filter val="Vegetation Management &amp; Inspections"/>
      </filters>
    </filterColumn>
  </autoFilter>
  <dataValidations count="3">
    <dataValidation type="list" allowBlank="1" showInputMessage="1" showErrorMessage="1" sqref="B119:D127" xr:uid="{F6F78370-C51E-49D2-9678-A7FEFADC01BF}">
      <formula1>#REF!</formula1>
    </dataValidation>
    <dataValidation type="custom" operator="greaterThanOrEqual" allowBlank="1" showInputMessage="1" showErrorMessage="1" error="This cell only accepts a number of &quot;NA&quot;_x000a_" sqref="I8:M118 U8:AF118" xr:uid="{A77F14C3-2729-4F4A-9AB8-A42771B14B2B}">
      <formula1>OR(AND(ISNUMBER(I8), I8&gt;=0), I8 ="NA")</formula1>
    </dataValidation>
    <dataValidation type="list" allowBlank="1" showInputMessage="1" showErrorMessage="1" sqref="R8:R118 S24:S28 S8:S13 S15 S17:S22 S37:S48 S53 S57:S58 S61 S66:S69 S71:S72 S74:S76 S78:S87 S89:S118" xr:uid="{7AF8813C-CB48-4FC6-B125-234E52B85B5F}">
      <formula1>$E$8:$E$117</formula1>
    </dataValidation>
  </dataValidations>
  <pageMargins left="0.7" right="0.7" top="0.75" bottom="0.75" header="0.3" footer="0.3"/>
  <pageSetup paperSize="5" scale="22" fitToHeight="0" orientation="landscape" r:id="rId1"/>
  <headerFooter>
    <oddFooter>&amp;LSDGE 2021 WMP - &amp;A&amp;C&amp;P&amp;R&amp;D</oddFooter>
  </headerFooter>
  <rowBreaks count="1" manualBreakCount="1">
    <brk id="67" max="32" man="1"/>
  </rowBreaks>
  <customProperties>
    <customPr name="_pios_id" r:id="rId2"/>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32EBCE7D-A6A5-491A-A96E-73BBFE990148}">
          <x14:formula1>
            <xm:f>'C:\Users\kraagas\AppData\Local\Microsoft\Windows\INetCache\Content.Outlook\FY0QXE3Y\[20200105 Update Attachment 2.3 to WSD-011.xlsx]Quarterly Submission Guide'!#REF!</xm:f>
          </x14:formula1>
          <xm:sqref>G15:G95 G118:H118 H8:H95 B8:C118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2" ma:contentTypeDescription="Create a new document." ma:contentTypeScope="" ma:versionID="19b2378c072f3fa1a9217970fc7aee6c">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00def157ee7fcced33f2ab2f776d1e8a"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0a17f64-e774-4a01-b2f5-de7df872f7b3">
      <UserInfo>
        <DisplayName>Galloway, Kevin R</DisplayName>
        <AccountId>85</AccountId>
        <AccountType/>
      </UserInfo>
      <UserInfo>
        <DisplayName>Hom, Jason</DisplayName>
        <AccountId>70</AccountId>
        <AccountType/>
      </UserInfo>
      <UserInfo>
        <DisplayName>Veihl, Richard K</DisplayName>
        <AccountId>43</AccountId>
        <AccountType/>
      </UserInfo>
      <UserInfo>
        <DisplayName>Turman, Jim</DisplayName>
        <AccountId>100</AccountId>
        <AccountType/>
      </UserInfo>
      <UserInfo>
        <DisplayName>Duncan, Raymond E</DisplayName>
        <AccountId>103</AccountId>
        <AccountType/>
      </UserInfo>
      <UserInfo>
        <DisplayName>Fernandez, Jennifer</DisplayName>
        <AccountId>784</AccountId>
        <AccountType/>
      </UserInfo>
      <UserInfo>
        <DisplayName>Giannecchini, Kathryn</DisplayName>
        <AccountId>110</AccountId>
        <AccountType/>
      </UserInfo>
      <UserInfo>
        <DisplayName>Cui, Landy Ye</DisplayName>
        <AccountId>162</AccountId>
        <AccountType/>
      </UserInfo>
      <UserInfo>
        <DisplayName>Vaccaro, Joe</DisplayName>
        <AccountId>15</AccountId>
        <AccountType/>
      </UserInfo>
    </SharedWithUsers>
  </documentManagement>
</p:properties>
</file>

<file path=customXml/itemProps1.xml><?xml version="1.0" encoding="utf-8"?>
<ds:datastoreItem xmlns:ds="http://schemas.openxmlformats.org/officeDocument/2006/customXml" ds:itemID="{561E8837-1A23-4BB5-9B6E-78735C2339FA}"/>
</file>

<file path=customXml/itemProps2.xml><?xml version="1.0" encoding="utf-8"?>
<ds:datastoreItem xmlns:ds="http://schemas.openxmlformats.org/officeDocument/2006/customXml" ds:itemID="{AE9F9C1F-649B-4154-87F1-0B674D34310C}"/>
</file>

<file path=customXml/itemProps3.xml><?xml version="1.0" encoding="utf-8"?>
<ds:datastoreItem xmlns:ds="http://schemas.openxmlformats.org/officeDocument/2006/customXml" ds:itemID="{B628F2C6-827C-4296-AA91-09720E4F60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Sounnadath, Jungyoon C.</cp:lastModifiedBy>
  <cp:revision/>
  <dcterms:created xsi:type="dcterms:W3CDTF">2020-10-05T17:17:42Z</dcterms:created>
  <dcterms:modified xsi:type="dcterms:W3CDTF">2021-11-01T01:58:15Z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{6CBDEEBD-26A0-43AF-96E9-116F28AA745A}</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ContentTypeId">
    <vt:lpwstr>0x0101007BC5B34FB2B05C498322EC0E0E7F8BBD</vt:lpwstr>
  </property>
  <property fmtid="{D5CDD505-2E9C-101B-9397-08002B2CF9AE}" pid="6" name="CofWorkbookId">
    <vt:lpwstr>fb1a2057-9eed-402a-a393-2ce15e9fe255</vt:lpwstr>
  </property>
</Properties>
</file>